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MPRAS\DOCUMENTOS LICITACON\Lic. 110-22\CD\"/>
    </mc:Choice>
  </mc:AlternateContent>
  <bookViews>
    <workbookView xWindow="0" yWindow="0" windowWidth="16380" windowHeight="8190" tabRatio="500"/>
  </bookViews>
  <sheets>
    <sheet name="Orçamento" sheetId="1" r:id="rId1"/>
    <sheet name="Cronograma" sheetId="2" r:id="rId2"/>
    <sheet name="Composição 1" sheetId="3" r:id="rId3"/>
    <sheet name="Composição 2" sheetId="4" r:id="rId4"/>
    <sheet name="Composição 3" sheetId="5" r:id="rId5"/>
  </sheets>
  <definedNames>
    <definedName name="_xlnm.Print_Area" localSheetId="0">Orçamento!$A$6:$K$49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2" i="5" l="1"/>
  <c r="F20" i="5"/>
  <c r="F19" i="5"/>
  <c r="F18" i="5"/>
  <c r="F17" i="5"/>
  <c r="F16" i="5"/>
  <c r="F15" i="5"/>
  <c r="F14" i="5"/>
  <c r="F13" i="5"/>
  <c r="F12" i="5"/>
  <c r="F11" i="5"/>
  <c r="F21" i="4"/>
  <c r="F20" i="4"/>
  <c r="F19" i="4"/>
  <c r="F18" i="4"/>
  <c r="F17" i="4"/>
  <c r="F16" i="4"/>
  <c r="F15" i="4"/>
  <c r="F14" i="4"/>
  <c r="F13" i="4"/>
  <c r="F23" i="4" s="1"/>
  <c r="F12" i="4"/>
  <c r="F11" i="4"/>
  <c r="K17" i="3"/>
  <c r="E17" i="3"/>
  <c r="K16" i="3"/>
  <c r="E16" i="3"/>
  <c r="E15" i="3"/>
  <c r="K15" i="3" s="1"/>
  <c r="K14" i="3"/>
  <c r="E14" i="3"/>
  <c r="K13" i="3"/>
  <c r="E13" i="3"/>
  <c r="E10" i="3"/>
  <c r="D10" i="3"/>
  <c r="K10" i="3" s="1"/>
  <c r="E9" i="3"/>
  <c r="K9" i="3" s="1"/>
  <c r="K8" i="3"/>
  <c r="D25" i="2"/>
  <c r="F25" i="2" s="1"/>
  <c r="I22" i="2"/>
  <c r="I23" i="2" s="1"/>
  <c r="F39" i="1"/>
  <c r="G39" i="1" s="1"/>
  <c r="G38" i="1"/>
  <c r="J38" i="1" s="1"/>
  <c r="D35" i="2" s="1"/>
  <c r="I37" i="1"/>
  <c r="G37" i="1"/>
  <c r="J37" i="1" s="1"/>
  <c r="D34" i="2" s="1"/>
  <c r="G36" i="1"/>
  <c r="H36" i="1" s="1"/>
  <c r="G35" i="1"/>
  <c r="J35" i="1" s="1"/>
  <c r="D32" i="2" s="1"/>
  <c r="I34" i="1"/>
  <c r="G34" i="1"/>
  <c r="J34" i="1" s="1"/>
  <c r="D31" i="2" s="1"/>
  <c r="G33" i="1"/>
  <c r="H33" i="1" s="1"/>
  <c r="G32" i="1"/>
  <c r="J32" i="1" s="1"/>
  <c r="D29" i="2" s="1"/>
  <c r="I31" i="1"/>
  <c r="G31" i="1"/>
  <c r="J31" i="1" s="1"/>
  <c r="D28" i="2" s="1"/>
  <c r="G30" i="1"/>
  <c r="H30" i="1" s="1"/>
  <c r="G29" i="1"/>
  <c r="J29" i="1" s="1"/>
  <c r="D26" i="2" s="1"/>
  <c r="J28" i="1"/>
  <c r="I28" i="1"/>
  <c r="G28" i="1"/>
  <c r="H28" i="1" s="1"/>
  <c r="G27" i="1"/>
  <c r="H27" i="1" s="1"/>
  <c r="G26" i="1"/>
  <c r="J26" i="1" s="1"/>
  <c r="D23" i="2" s="1"/>
  <c r="J25" i="1"/>
  <c r="D22" i="2" s="1"/>
  <c r="I25" i="1"/>
  <c r="H25" i="1"/>
  <c r="G25" i="1"/>
  <c r="G24" i="1"/>
  <c r="H24" i="1" s="1"/>
  <c r="G23" i="1"/>
  <c r="J23" i="1" s="1"/>
  <c r="D20" i="2" s="1"/>
  <c r="J22" i="1"/>
  <c r="D19" i="2" s="1"/>
  <c r="I22" i="1"/>
  <c r="H22" i="1"/>
  <c r="G22" i="1"/>
  <c r="G21" i="1"/>
  <c r="H21" i="1" s="1"/>
  <c r="G20" i="1"/>
  <c r="J20" i="1" s="1"/>
  <c r="D17" i="2" s="1"/>
  <c r="J19" i="1"/>
  <c r="D16" i="2" s="1"/>
  <c r="I19" i="1"/>
  <c r="H19" i="1"/>
  <c r="G19" i="1"/>
  <c r="G18" i="1"/>
  <c r="H18" i="1" s="1"/>
  <c r="G17" i="1"/>
  <c r="J17" i="1" s="1"/>
  <c r="D14" i="2" s="1"/>
  <c r="J16" i="1"/>
  <c r="D13" i="2" s="1"/>
  <c r="I16" i="1"/>
  <c r="H16" i="1"/>
  <c r="G16" i="1"/>
  <c r="G15" i="1"/>
  <c r="H15" i="1" s="1"/>
  <c r="E15" i="1"/>
  <c r="H19" i="2" l="1"/>
  <c r="L31" i="2"/>
  <c r="F28" i="2"/>
  <c r="H16" i="2"/>
  <c r="F26" i="2"/>
  <c r="F32" i="2"/>
  <c r="L29" i="2"/>
  <c r="F34" i="2"/>
  <c r="K19" i="3"/>
  <c r="F13" i="2"/>
  <c r="J22" i="2"/>
  <c r="F35" i="2"/>
  <c r="F14" i="2"/>
  <c r="H17" i="2"/>
  <c r="J20" i="2"/>
  <c r="J23" i="2"/>
  <c r="H39" i="1"/>
  <c r="J39" i="1"/>
  <c r="D36" i="2" s="1"/>
  <c r="I39" i="1"/>
  <c r="H17" i="1"/>
  <c r="J18" i="1"/>
  <c r="D15" i="2" s="1"/>
  <c r="H20" i="1"/>
  <c r="J21" i="1"/>
  <c r="D18" i="2" s="1"/>
  <c r="H23" i="1"/>
  <c r="J24" i="1"/>
  <c r="D21" i="2" s="1"/>
  <c r="H26" i="1"/>
  <c r="J27" i="1"/>
  <c r="D24" i="2" s="1"/>
  <c r="H29" i="1"/>
  <c r="J30" i="1"/>
  <c r="D27" i="2" s="1"/>
  <c r="H32" i="1"/>
  <c r="J33" i="1"/>
  <c r="D30" i="2" s="1"/>
  <c r="H35" i="1"/>
  <c r="J36" i="1"/>
  <c r="D33" i="2" s="1"/>
  <c r="H38" i="1"/>
  <c r="I15" i="1"/>
  <c r="I18" i="1"/>
  <c r="I21" i="1"/>
  <c r="J15" i="1"/>
  <c r="I17" i="1"/>
  <c r="I20" i="1"/>
  <c r="I23" i="1"/>
  <c r="I26" i="1"/>
  <c r="I29" i="1"/>
  <c r="I32" i="1"/>
  <c r="I35" i="1"/>
  <c r="I38" i="1"/>
  <c r="I24" i="1"/>
  <c r="I27" i="1"/>
  <c r="I30" i="1"/>
  <c r="I33" i="1"/>
  <c r="I36" i="1"/>
  <c r="H31" i="1"/>
  <c r="H34" i="1"/>
  <c r="H37" i="1"/>
  <c r="F27" i="2" l="1"/>
  <c r="F33" i="2"/>
  <c r="L24" i="2"/>
  <c r="L38" i="2" s="1"/>
  <c r="F15" i="2"/>
  <c r="H18" i="2"/>
  <c r="H38" i="2"/>
  <c r="D12" i="2"/>
  <c r="J40" i="1"/>
  <c r="L30" i="2"/>
  <c r="J21" i="2"/>
  <c r="J38" i="2" s="1"/>
  <c r="L36" i="2"/>
  <c r="D38" i="2" l="1"/>
  <c r="G38" i="2" s="1"/>
  <c r="F12" i="2"/>
  <c r="F38" i="2" s="1"/>
  <c r="H39" i="2" s="1"/>
  <c r="I38" i="2" l="1"/>
  <c r="K38" i="2"/>
  <c r="C12" i="2"/>
  <c r="E38" i="2"/>
  <c r="E39" i="2" s="1"/>
  <c r="F39" i="2"/>
  <c r="J39" i="2"/>
  <c r="L39" i="2" s="1"/>
  <c r="C26" i="2"/>
  <c r="C17" i="2"/>
  <c r="C34" i="2"/>
  <c r="C25" i="2"/>
  <c r="C20" i="2"/>
  <c r="C16" i="2"/>
  <c r="C22" i="2"/>
  <c r="C31" i="2"/>
  <c r="C32" i="2"/>
  <c r="C35" i="2"/>
  <c r="C14" i="2"/>
  <c r="C19" i="2"/>
  <c r="C28" i="2"/>
  <c r="C13" i="2"/>
  <c r="C23" i="2"/>
  <c r="C29" i="2"/>
  <c r="C27" i="2"/>
  <c r="C15" i="2"/>
  <c r="C36" i="2"/>
  <c r="C33" i="2"/>
  <c r="C30" i="2"/>
  <c r="C18" i="2"/>
  <c r="C24" i="2"/>
  <c r="C21" i="2"/>
  <c r="C38" i="2" l="1"/>
  <c r="K39" i="2"/>
  <c r="I39" i="2"/>
  <c r="G39" i="2"/>
</calcChain>
</file>

<file path=xl/sharedStrings.xml><?xml version="1.0" encoding="utf-8"?>
<sst xmlns="http://schemas.openxmlformats.org/spreadsheetml/2006/main" count="279" uniqueCount="151">
  <si>
    <t>ORÇAMENTO ASFALTO RUA GASPAR SILVEIRA MARTINS</t>
  </si>
  <si>
    <r>
      <rPr>
        <b/>
        <sz val="9"/>
        <color rgb="FF000000"/>
        <rFont val="Arial"/>
        <family val="2"/>
        <charset val="1"/>
      </rPr>
      <t xml:space="preserve">EMPREENDIMENTO: </t>
    </r>
    <r>
      <rPr>
        <b/>
        <sz val="9"/>
        <rFont val="Arial"/>
        <family val="2"/>
        <charset val="1"/>
      </rPr>
      <t>ASFALTO RUA GASPAR SILVEIRA MARTINS</t>
    </r>
  </si>
  <si>
    <t>PROPRIETÁRIO: MUNICÍPIO DE TRÊS PASSOS</t>
  </si>
  <si>
    <t>ENDEREÇO: RUA GASPAR SILVEIRA MARTINS</t>
  </si>
  <si>
    <t>ÁREA TOTAL:25.541,90M²</t>
  </si>
  <si>
    <t>CUSTO TOTAL: R$ 3.748.725,11</t>
  </si>
  <si>
    <t>SINAPI 03/2022</t>
  </si>
  <si>
    <t>NÃO DESONERADO - ENCARGOS SOCIAIS SOBRE PREÇOS DA MÃO-DE-OBRA: 111,22%(HORA) 69,19%(MÊS)</t>
  </si>
  <si>
    <t>BDI 23,95%</t>
  </si>
  <si>
    <t>Código SINAPI 03/2022</t>
  </si>
  <si>
    <t>Item</t>
  </si>
  <si>
    <t>Discriminações de Serviços</t>
  </si>
  <si>
    <t>Uni</t>
  </si>
  <si>
    <t>Quant. (A)</t>
  </si>
  <si>
    <t>Custo Unitário (R$)</t>
  </si>
  <si>
    <t>Material (B)</t>
  </si>
  <si>
    <t>Mão de Obra (C)</t>
  </si>
  <si>
    <t>TOTAL (R$)   D = A x (B+C)</t>
  </si>
  <si>
    <t>Insumo 4813</t>
  </si>
  <si>
    <t>Placa de obra (const.civil) chapa galvanizada nº 22 adesivada de 2,0/ 1,125m</t>
  </si>
  <si>
    <t>m²</t>
  </si>
  <si>
    <t>Limpeza manual de vegetação em terreno com enxada</t>
  </si>
  <si>
    <t>Composição 1</t>
  </si>
  <si>
    <t>Mobilização equipamentos</t>
  </si>
  <si>
    <t>unid.</t>
  </si>
  <si>
    <t>Limpeza de superfície com jato de alta pressão</t>
  </si>
  <si>
    <t>Execução de pintura de ligação com emulsão RR- 2C</t>
  </si>
  <si>
    <t>Composição 2</t>
  </si>
  <si>
    <t>Execução de pavimento com aplicação de concreto asfaltico, camada Binder, com espessura de 3,0 cm exclusive carga e transporte.</t>
  </si>
  <si>
    <t xml:space="preserve">m³ </t>
  </si>
  <si>
    <t xml:space="preserve">Transporte de material asfáltico de 30000 L, em via urbana em revestimento primário </t>
  </si>
  <si>
    <t>Tx km</t>
  </si>
  <si>
    <t>Transporte com caminhão basculante de 6m³, em via urbana pavimentada, adicional para DMT excedente a 30 km (Unidade: TXKM).</t>
  </si>
  <si>
    <t>Composição 3</t>
  </si>
  <si>
    <t xml:space="preserve">Execução de pavimento com aplicação de concreto betuminoso usinado a quente (CBUQ) camada de rolamento, com espessura de 4,0 cm-exclusive transporte </t>
  </si>
  <si>
    <t>Insumo 34723</t>
  </si>
  <si>
    <t>Placa de sinalização em chapa de aço num 16 com pintura refletiva</t>
  </si>
  <si>
    <t>Insumo 7696</t>
  </si>
  <si>
    <t>Tubo de aço galvanizado com costura, classe média, DN 2", e= 3,65 MM, PESO 5,10KG/M (NBR 5580) para sinalização vertical</t>
  </si>
  <si>
    <t>m</t>
  </si>
  <si>
    <t>Concreto para sapatas isoladas para fixação de placas de sinalização FCK 20 MPA, traço 1;2,7;3prep. Mecânico com betoneira 400l.</t>
  </si>
  <si>
    <t xml:space="preserve">Lançamento com uso de baldes, adensamento e acabamento de concreto em estruturas </t>
  </si>
  <si>
    <t>Escavação manual para sapata, sem previsão de fôrma.</t>
  </si>
  <si>
    <t>Pintura de faixa de pedestre ou zebrada com tinta retrorrefletiva a base de resina acrilica com microesferas de vidro E=30cm, aplicação manual</t>
  </si>
  <si>
    <t>Execução de passeio (calçada) ou piso de concreto moldado in loco, feito em obra, acabamento convencional, não armado (rampas)</t>
  </si>
  <si>
    <t>Insumo 36178</t>
  </si>
  <si>
    <t>Piso podotatil de concreto-alerta e direcional 40/40/2,5 cm assentado na rampa.</t>
  </si>
  <si>
    <t>Assentamento de guia(meio fio) em trecho reto, confeccionada em concreto pré fabricado, dimensões 100x15x13x30 cm (comprimento x base inferior x base superior x altura) para vias urbanas</t>
  </si>
  <si>
    <t xml:space="preserve">Execução e compactação de base e ou sub base com brita graduada simples- exclusive carga e transporte </t>
  </si>
  <si>
    <t xml:space="preserve">Carga, manobra e descarga de entulho em caminhão basculante 6 M³ – carga com escavadeira hidráulica (caçama de 0,80m³/ 111 HP) e descarga livre </t>
  </si>
  <si>
    <t>Pesquisa</t>
  </si>
  <si>
    <t>Transporte de pavimentação removida ( rodovia não urbanas) distancia de 6 km)</t>
  </si>
  <si>
    <t>M³xkm</t>
  </si>
  <si>
    <t>Desmobilização de equipamentos</t>
  </si>
  <si>
    <t xml:space="preserve"> </t>
  </si>
  <si>
    <t>TOTAL</t>
  </si>
  <si>
    <t>Três Passos, 17 de maio de 2022</t>
  </si>
  <si>
    <t>___________________________________</t>
  </si>
  <si>
    <t xml:space="preserve"> Eng Civil. Janete H. Bourscheid - CREA 101919-D</t>
  </si>
  <si>
    <t>Eng Civil Camila Mertz Sousa – CREA RS 231477</t>
  </si>
  <si>
    <t>Usina de CBUQ Frederico Westphalen até rua Gaspar Silveira Martins de Três  Passos 81,5 km</t>
  </si>
  <si>
    <t>Distancia da usina mais proxima de Três Passos * 81,5 km</t>
  </si>
  <si>
    <t>Distância da Refinaria Alberto Pasqualini(Canoas) até usina na cidade de Frederico Westphalen- 416 km</t>
  </si>
  <si>
    <t>CRONOGRAMA FÍSICO/FINANCEIRO ASFALTO RUA GASPAR SILVEIRA MARTINS</t>
  </si>
  <si>
    <t>EMPREENDIMENTO: ASFALTO RUA GASPAR SILVEIRA MARTINS</t>
  </si>
  <si>
    <t>CRONOGRAMA DE DESEMBOLSO</t>
  </si>
  <si>
    <t>Projetos / Mês</t>
  </si>
  <si>
    <t>%</t>
  </si>
  <si>
    <t>Total / Serviços</t>
  </si>
  <si>
    <t>1º mês</t>
  </si>
  <si>
    <t>2º mês</t>
  </si>
  <si>
    <t>3º mês</t>
  </si>
  <si>
    <t>4º mês</t>
  </si>
  <si>
    <t>PAVIMENTAÇÃO</t>
  </si>
  <si>
    <t>TOTAL ACUMULADO</t>
  </si>
  <si>
    <t xml:space="preserve"> Eng Civil Janete H. Bourscheid - CREA 101919-D</t>
  </si>
  <si>
    <t>Composição 1 – Mobilização e Desmobilização de Equipamentos</t>
  </si>
  <si>
    <t>ITEM</t>
  </si>
  <si>
    <t>DESCRIÇÃO</t>
  </si>
  <si>
    <t>UNID</t>
  </si>
  <si>
    <t>QTDE</t>
  </si>
  <si>
    <t>DMT (km)</t>
  </si>
  <si>
    <t>FU</t>
  </si>
  <si>
    <t>Fator K</t>
  </si>
  <si>
    <t>Vel.</t>
  </si>
  <si>
    <t>Código veíc. Transp.SINAPI</t>
  </si>
  <si>
    <t>Custo horário Veículo transp.</t>
  </si>
  <si>
    <t>CUSTO TOTAL</t>
  </si>
  <si>
    <t>EQUIPAMENTO</t>
  </si>
  <si>
    <t>EQUIPAMENTOS AUTOPROPELIDOS</t>
  </si>
  <si>
    <t>1.1</t>
  </si>
  <si>
    <t xml:space="preserve">Caminhão Pipa 6.000 L </t>
  </si>
  <si>
    <t>CHI</t>
  </si>
  <si>
    <t>Autopropelido</t>
  </si>
  <si>
    <t>1.2</t>
  </si>
  <si>
    <t>Espargidor de Asfalto Pressurizado</t>
  </si>
  <si>
    <t>1.3</t>
  </si>
  <si>
    <t xml:space="preserve">Cavalo mecânico com semi-reboque e capacidade de 30 t – 265 kW </t>
  </si>
  <si>
    <t>CHP</t>
  </si>
  <si>
    <t>E9666</t>
  </si>
  <si>
    <t>Cavalo mecânico</t>
  </si>
  <si>
    <t>DEMAIS EQUIPAMENTOS</t>
  </si>
  <si>
    <t>2.2</t>
  </si>
  <si>
    <t>Motoniveladora - 93 kW</t>
  </si>
  <si>
    <t>E9524</t>
  </si>
  <si>
    <t>2.3</t>
  </si>
  <si>
    <t>Rolo liso, compactador vibratório 11 t</t>
  </si>
  <si>
    <t>E9530</t>
  </si>
  <si>
    <t>2.4</t>
  </si>
  <si>
    <t>Vassoura mecânica rebocável</t>
  </si>
  <si>
    <t>E9544</t>
  </si>
  <si>
    <t>2.5</t>
  </si>
  <si>
    <t xml:space="preserve">Rolo compactador de pneus autopropelido de 27 t - 85 kWE9762 </t>
  </si>
  <si>
    <t>E9762</t>
  </si>
  <si>
    <t>2.6</t>
  </si>
  <si>
    <t>Vibroacabadora de asfalto sobre esteira</t>
  </si>
  <si>
    <t>E9545</t>
  </si>
  <si>
    <t>Total  Final</t>
  </si>
  <si>
    <t>Três Passos, 8 de fevereiro de 2022</t>
  </si>
  <si>
    <t>Descrição</t>
  </si>
  <si>
    <r>
      <rPr>
        <b/>
        <sz val="10"/>
        <rFont val="Arial"/>
        <family val="2"/>
        <charset val="1"/>
      </rPr>
      <t xml:space="preserve">COMPOSIÇÃO 2 - EXECUÇÃO  DE PAVIMENTO COM APLICAÇÃO DE CONCRETO ASFALTICO, </t>
    </r>
    <r>
      <rPr>
        <b/>
        <sz val="10"/>
        <color rgb="FFFF0000"/>
        <rFont val="Arial"/>
        <family val="2"/>
        <charset val="1"/>
      </rPr>
      <t xml:space="preserve"> </t>
    </r>
    <r>
      <rPr>
        <b/>
        <sz val="10"/>
        <rFont val="Arial"/>
        <family val="2"/>
        <charset val="1"/>
      </rPr>
      <t xml:space="preserve">CAMADA DE BINDER, COM ESPESSURA DE 3,0 CM, EXCLUSIVE CARGA E  TRANSPORTE. </t>
    </r>
  </si>
  <si>
    <t>Unidade</t>
  </si>
  <si>
    <t>M3</t>
  </si>
  <si>
    <t>Regime Tributário</t>
  </si>
  <si>
    <t>NÃO DESONERADO</t>
  </si>
  <si>
    <t>Data BASE SINAPI</t>
  </si>
  <si>
    <t>03/2022</t>
  </si>
  <si>
    <t>SINAPI CÓDIGO</t>
  </si>
  <si>
    <t>Quant.</t>
  </si>
  <si>
    <t>Discriminação dos Serviços</t>
  </si>
  <si>
    <t>Unid.</t>
  </si>
  <si>
    <t>Custo Unitário</t>
  </si>
  <si>
    <t>Custo total</t>
  </si>
  <si>
    <t>VIBROACABADORA DE ASFALTO SOBRE ESTEIRAS, LARGURA DE PAVIMENTAÇÃO 1,90 M A 5,30 M, POTÊNCIA 105 HP, CAPACIDADE 450 T/H - CHP DIURNO. AF_11/2014</t>
  </si>
  <si>
    <t>VIBROACABADORA DE ASFALTO SOBRE ESTEIRAS, LARGURA DE PAVIMENTAÇÃO 1,90 M A 5,30 M, POTÊNCIA 105 HP, CAPACIDADE 450 T/H - CHI DIURNO. AF_11/2014</t>
  </si>
  <si>
    <t>USINAGEM DE CONCRETO ASFÁLTICO COM CAP 50/70, PARA CAMADA DE BINDER, PADRÃO DNIT FAIXA B, EM USINA DE ASFALTO CONTÍNUA DE 80 TON/H</t>
  </si>
  <si>
    <t>T</t>
  </si>
  <si>
    <t>RASTELEIRO COM ENCARGOS COMPLEMENTARES</t>
  </si>
  <si>
    <t>H</t>
  </si>
  <si>
    <t>CAMINHÃO BASCULANTE 10 M³, TRUCADO CABINE SIMPLES, PESO BRUTO TOTAL 23.000,00KG, CARGA UTIL MAXIMA 15.935KG, DISTANCIA ENTRE EIXOS 4,80 M, POTENCIA 230 CV INCLUSIVE CAÇAMBA METALICA- chp DIURNO. Af 06/2014</t>
  </si>
  <si>
    <t>ROLO COMPACTADOR VIBRATÓRIO TANDEM, AÇO LISO, POTÊNCIA 125 HP, PESO SEM/COM LASTRO 10,20/11,65 T, LARGURA DE TRABALHO 1,73 M - CHP DIURNO. AF_11/2016</t>
  </si>
  <si>
    <t>ROLO COMPACTADOR VIBRATÓRIO TANDEM, AÇO LISO, POTÊNCIA 125 HP, PESO SEM/COM LASTRO 10,20/11,65 T, LARGURA DE TRABALHO 1,73 M - CHI DIURNO. AF_11/2016</t>
  </si>
  <si>
    <t>TRATOR DE PNEUS COM POTÊNCIA DE 85 CV, TRAÇÃO 4X4, COM VASSOURA MECÂNICA ACOPLADA - CHI DIURNO. AF_02/2017</t>
  </si>
  <si>
    <t>TRATOR DE PNEUS COM POTÊNCIA DE 85 CV, TRAÇÃO 4X4, COM VASSOURA MECÂNICA ACOPLADA - CHP DIURNO. AF_02/2017</t>
  </si>
  <si>
    <t>ROLO COMPACTADOR DE PNEUS, ESTÁTICO, PRESSÃO VARIÁVEL, POTÊNCIA 110 HP, PESO SEM/COM LASTRO 10,8/27T, LARGURA DE ROLAGEM 2,30 M - CHP DIURNO. AF_06/2017</t>
  </si>
  <si>
    <t>ROLO COMPACTADOR DE PNEUS, ESTÁTICO, PRESSÃO VARIÁVEL, POTÊNCIA 110 HP, PESO SEM/COM LASTRO 10,8/27T, LARGURA DE ROLAGEM 2,30 M - CHI DIURNO. AF_06/2017</t>
  </si>
  <si>
    <t>VALOR DO M3</t>
  </si>
  <si>
    <t>COMPOSIÇÃO 3 – CONSTRUÇÃO DE PAVIMENTO COM APLICAÇÃO DE CONCRETO BETUMINOSO USINADO A QUENTE (CBUQ), CAMADA DE ROLAMENTO, COM ESPESSURA DE 4,0 CM, EXCLUSIVE TRANSPORTE. (USINADO)</t>
  </si>
  <si>
    <t>Data ref.  SINAPI</t>
  </si>
  <si>
    <t>USINAGEM DE CONCRETO ASFÁLTICO COM CAP 50/70, PARA CAMADA DE ROLAMENTO, PADRÃO DNIT FAIXA C, EM USINA DE ASFALTO CONTÍNUA DE 140 TON/H.</t>
  </si>
  <si>
    <t>Três Passos, 17  de maio 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</si>
</sst>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"/>
    <numFmt numFmtId="165" formatCode="[$R$-416]\ #,##0.00;[Red]\-[$R$-416]\ #,##0.00"/>
    <numFmt numFmtId="166" formatCode="#,##0.00;[Red]#,##0.00"/>
    <numFmt numFmtId="167" formatCode="* #,##0.00\ ;\-* #,##0.00\ ;* \-#\ ;@\ "/>
    <numFmt numFmtId="168" formatCode="* #,##0.00\ ;* \(#,##0.00\);* \-#\ ;@\ "/>
    <numFmt numFmtId="169" formatCode="#,##0.0"/>
    <numFmt numFmtId="170" formatCode="&quot; R$ &quot;* #,##0.00\ ;&quot;-R$ &quot;* #,##0.00\ ;&quot; R$ &quot;* \-#\ ;@\ "/>
    <numFmt numFmtId="171" formatCode="[$-416]mmm\-yy;@"/>
    <numFmt numFmtId="172" formatCode="#,##0.00000"/>
  </numFmts>
  <fonts count="17" x14ac:knownFonts="1">
    <font>
      <sz val="10"/>
      <name val="Arial"/>
      <charset val="1"/>
    </font>
    <font>
      <sz val="10"/>
      <name val="Arial"/>
      <family val="2"/>
      <charset val="1"/>
    </font>
    <font>
      <b/>
      <sz val="9"/>
      <color rgb="FF000000"/>
      <name val="Arial"/>
      <family val="2"/>
      <charset val="1"/>
    </font>
    <font>
      <b/>
      <sz val="9"/>
      <name val="Arial"/>
      <family val="2"/>
      <charset val="1"/>
    </font>
    <font>
      <sz val="9"/>
      <name val="Arial"/>
      <family val="2"/>
      <charset val="1"/>
    </font>
    <font>
      <sz val="9"/>
      <color rgb="FF000000"/>
      <name val="Arial"/>
      <family val="2"/>
      <charset val="1"/>
    </font>
    <font>
      <sz val="8"/>
      <color rgb="FFC9211E"/>
      <name val="Arial"/>
      <charset val="1"/>
    </font>
    <font>
      <b/>
      <sz val="9"/>
      <color rgb="FFFF0000"/>
      <name val="Arial"/>
      <family val="2"/>
      <charset val="1"/>
    </font>
    <font>
      <b/>
      <sz val="10"/>
      <name val="Arial"/>
      <family val="2"/>
      <charset val="1"/>
    </font>
    <font>
      <sz val="8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0"/>
      <name val="Arial"/>
      <charset val="1"/>
    </font>
    <font>
      <b/>
      <sz val="11"/>
      <color rgb="FF000000"/>
      <name val="Calibri"/>
      <family val="2"/>
      <charset val="1"/>
    </font>
    <font>
      <sz val="9"/>
      <color rgb="FF069A2E"/>
      <name val="Arial"/>
      <family val="2"/>
      <charset val="1"/>
    </font>
    <font>
      <sz val="8"/>
      <color rgb="FF005BAB"/>
      <name val="Arial"/>
      <charset val="1"/>
    </font>
    <font>
      <sz val="9"/>
      <name val="Arial"/>
      <charset val="1"/>
    </font>
    <font>
      <b/>
      <sz val="10"/>
      <color rgb="FFFF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729FCF"/>
        <bgColor rgb="FF969696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7" fontId="10" fillId="0" borderId="0" applyBorder="0" applyProtection="0"/>
    <xf numFmtId="170" fontId="1" fillId="0" borderId="0" applyBorder="0" applyProtection="0"/>
    <xf numFmtId="9" fontId="10" fillId="0" borderId="0" applyBorder="0" applyProtection="0"/>
    <xf numFmtId="0" fontId="1" fillId="0" borderId="0"/>
  </cellStyleXfs>
  <cellXfs count="104">
    <xf numFmtId="0" fontId="0" fillId="0" borderId="0" xfId="0"/>
    <xf numFmtId="0" fontId="1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66" fontId="3" fillId="4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4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justify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6" fillId="0" borderId="0" xfId="0" applyFont="1"/>
    <xf numFmtId="0" fontId="1" fillId="0" borderId="0" xfId="0" applyFont="1" applyBorder="1" applyAlignment="1">
      <alignment horizontal="left" vertical="center"/>
    </xf>
    <xf numFmtId="0" fontId="1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wrapText="1"/>
    </xf>
    <xf numFmtId="0" fontId="4" fillId="4" borderId="1" xfId="0" applyFont="1" applyFill="1" applyBorder="1"/>
    <xf numFmtId="166" fontId="4" fillId="4" borderId="1" xfId="0" applyNumberFormat="1" applyFont="1" applyFill="1" applyBorder="1"/>
    <xf numFmtId="165" fontId="3" fillId="4" borderId="1" xfId="0" applyNumberFormat="1" applyFont="1" applyFill="1" applyBorder="1" applyAlignment="1">
      <alignment horizontal="right"/>
    </xf>
    <xf numFmtId="0" fontId="4" fillId="0" borderId="0" xfId="0" applyFont="1"/>
    <xf numFmtId="0" fontId="4" fillId="0" borderId="0" xfId="0" applyFont="1" applyBorder="1" applyAlignment="1">
      <alignment horizontal="center" vertical="center" wrapText="1"/>
    </xf>
    <xf numFmtId="0" fontId="7" fillId="0" borderId="0" xfId="0" applyFont="1"/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/>
    <xf numFmtId="0" fontId="3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10" fontId="4" fillId="2" borderId="1" xfId="3" applyNumberFormat="1" applyFont="1" applyFill="1" applyBorder="1" applyAlignment="1" applyProtection="1">
      <alignment horizontal="center"/>
    </xf>
    <xf numFmtId="165" fontId="4" fillId="0" borderId="1" xfId="1" applyNumberFormat="1" applyFont="1" applyBorder="1" applyAlignment="1" applyProtection="1">
      <alignment horizontal="center"/>
    </xf>
    <xf numFmtId="0" fontId="4" fillId="2" borderId="1" xfId="3" applyNumberFormat="1" applyFont="1" applyFill="1" applyBorder="1" applyAlignment="1" applyProtection="1">
      <alignment horizontal="center"/>
    </xf>
    <xf numFmtId="168" fontId="4" fillId="2" borderId="1" xfId="1" applyNumberFormat="1" applyFont="1" applyFill="1" applyBorder="1" applyAlignment="1" applyProtection="1">
      <alignment horizontal="center" vertical="center"/>
    </xf>
    <xf numFmtId="10" fontId="4" fillId="0" borderId="1" xfId="3" applyNumberFormat="1" applyFont="1" applyBorder="1" applyAlignment="1" applyProtection="1">
      <alignment horizontal="center"/>
    </xf>
    <xf numFmtId="2" fontId="4" fillId="0" borderId="1" xfId="1" applyNumberFormat="1" applyFont="1" applyBorder="1" applyAlignment="1" applyProtection="1">
      <alignment horizontal="center" vertical="center"/>
    </xf>
    <xf numFmtId="10" fontId="5" fillId="0" borderId="1" xfId="0" applyNumberFormat="1" applyFont="1" applyBorder="1" applyAlignment="1">
      <alignment horizontal="center"/>
    </xf>
    <xf numFmtId="0" fontId="4" fillId="0" borderId="4" xfId="0" applyFont="1" applyBorder="1" applyAlignment="1">
      <alignment horizontal="justify" wrapText="1"/>
    </xf>
    <xf numFmtId="2" fontId="5" fillId="0" borderId="1" xfId="0" applyNumberFormat="1" applyFont="1" applyBorder="1"/>
    <xf numFmtId="0" fontId="5" fillId="0" borderId="1" xfId="0" applyFont="1" applyBorder="1"/>
    <xf numFmtId="0" fontId="5" fillId="0" borderId="1" xfId="0" applyFont="1" applyBorder="1" applyAlignment="1"/>
    <xf numFmtId="165" fontId="4" fillId="2" borderId="1" xfId="3" applyNumberFormat="1" applyFont="1" applyFill="1" applyBorder="1" applyAlignment="1" applyProtection="1">
      <alignment horizontal="center"/>
    </xf>
    <xf numFmtId="167" fontId="10" fillId="0" borderId="0" xfId="1" applyBorder="1" applyProtection="1"/>
    <xf numFmtId="165" fontId="5" fillId="0" borderId="1" xfId="0" applyNumberFormat="1" applyFont="1" applyBorder="1" applyAlignment="1">
      <alignment horizontal="center"/>
    </xf>
    <xf numFmtId="10" fontId="4" fillId="0" borderId="1" xfId="1" applyNumberFormat="1" applyFont="1" applyBorder="1" applyAlignment="1" applyProtection="1">
      <alignment horizontal="center"/>
    </xf>
    <xf numFmtId="4" fontId="9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top"/>
    </xf>
    <xf numFmtId="169" fontId="5" fillId="0" borderId="1" xfId="0" applyNumberFormat="1" applyFont="1" applyBorder="1" applyAlignment="1">
      <alignment horizontal="center" vertical="top"/>
    </xf>
    <xf numFmtId="3" fontId="5" fillId="0" borderId="1" xfId="0" applyNumberFormat="1" applyFont="1" applyBorder="1" applyAlignment="1">
      <alignment horizontal="center" vertical="top"/>
    </xf>
    <xf numFmtId="170" fontId="5" fillId="0" borderId="1" xfId="2" applyFont="1" applyBorder="1" applyAlignment="1" applyProtection="1">
      <alignment horizontal="center"/>
    </xf>
    <xf numFmtId="0" fontId="13" fillId="0" borderId="1" xfId="0" applyFont="1" applyBorder="1" applyAlignment="1">
      <alignment horizontal="center"/>
    </xf>
    <xf numFmtId="0" fontId="14" fillId="0" borderId="0" xfId="0" applyFont="1"/>
    <xf numFmtId="4" fontId="5" fillId="0" borderId="1" xfId="0" applyNumberFormat="1" applyFont="1" applyBorder="1" applyAlignment="1">
      <alignment horizontal="center"/>
    </xf>
    <xf numFmtId="169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15" fillId="0" borderId="0" xfId="0" applyFont="1"/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 wrapText="1"/>
    </xf>
    <xf numFmtId="172" fontId="4" fillId="0" borderId="1" xfId="0" applyNumberFormat="1" applyFont="1" applyBorder="1" applyAlignment="1" applyProtection="1">
      <alignment horizontal="center" vertical="center" wrapText="1"/>
    </xf>
    <xf numFmtId="4" fontId="4" fillId="0" borderId="1" xfId="3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172" fontId="1" fillId="0" borderId="1" xfId="0" applyNumberFormat="1" applyFont="1" applyBorder="1" applyAlignment="1" applyProtection="1">
      <alignment horizontal="center" vertical="center" wrapText="1"/>
    </xf>
    <xf numFmtId="4" fontId="1" fillId="0" borderId="1" xfId="3" applyNumberFormat="1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4" fontId="1" fillId="0" borderId="0" xfId="3" applyNumberFormat="1" applyFont="1" applyBorder="1" applyAlignment="1" applyProtection="1">
      <alignment horizontal="left" vertical="center" wrapText="1"/>
    </xf>
    <xf numFmtId="0" fontId="12" fillId="0" borderId="1" xfId="0" applyFont="1" applyBorder="1" applyAlignment="1">
      <alignment horizontal="center"/>
    </xf>
    <xf numFmtId="165" fontId="12" fillId="0" borderId="1" xfId="0" applyNumberFormat="1" applyFont="1" applyBorder="1" applyAlignment="1">
      <alignment horizontal="center"/>
    </xf>
    <xf numFmtId="0" fontId="0" fillId="0" borderId="0" xfId="0" applyBorder="1"/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171" fontId="4" fillId="0" borderId="1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171" fontId="1" fillId="0" borderId="1" xfId="0" applyNumberFormat="1" applyFont="1" applyBorder="1" applyAlignment="1" applyProtection="1">
      <alignment horizontal="center" vertical="center" wrapText="1"/>
    </xf>
  </cellXfs>
  <cellStyles count="5">
    <cellStyle name="Moeda" xfId="2" builtinId="4"/>
    <cellStyle name="Normal" xfId="0" builtinId="0"/>
    <cellStyle name="Normal 2" xfId="4"/>
    <cellStyle name="Porcentagem" xfId="3" builtinId="5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69A2E"/>
      <rgbColor rgb="FF000080"/>
      <rgbColor rgb="FF808000"/>
      <rgbColor rgb="FF800080"/>
      <rgbColor rgb="FF008080"/>
      <rgbColor rgb="FFC0C0C0"/>
      <rgbColor rgb="FF808080"/>
      <rgbColor rgb="FF729FCF"/>
      <rgbColor rgb="FF993366"/>
      <rgbColor rgb="FFFFFFCC"/>
      <rgbColor rgb="FFCCFFFF"/>
      <rgbColor rgb="FF660066"/>
      <rgbColor rgb="FFFF8080"/>
      <rgbColor rgb="FF005BAB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1794240</xdr:colOff>
      <xdr:row>0</xdr:row>
      <xdr:rowOff>0</xdr:rowOff>
    </xdr:from>
    <xdr:to>
      <xdr:col>6</xdr:col>
      <xdr:colOff>195840</xdr:colOff>
      <xdr:row>3</xdr:row>
      <xdr:rowOff>111240</xdr:rowOff>
    </xdr:to>
    <xdr:pic>
      <xdr:nvPicPr>
        <xdr:cNvPr id="2" name="Figura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3224880" y="0"/>
          <a:ext cx="3510720" cy="5968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2891520</xdr:colOff>
      <xdr:row>0</xdr:row>
      <xdr:rowOff>48600</xdr:rowOff>
    </xdr:from>
    <xdr:to>
      <xdr:col>7</xdr:col>
      <xdr:colOff>362520</xdr:colOff>
      <xdr:row>3</xdr:row>
      <xdr:rowOff>101520</xdr:rowOff>
    </xdr:to>
    <xdr:pic>
      <xdr:nvPicPr>
        <xdr:cNvPr id="2" name="Figura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304800" y="48600"/>
          <a:ext cx="4728960" cy="7765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59040</xdr:colOff>
      <xdr:row>32</xdr:row>
      <xdr:rowOff>142920</xdr:rowOff>
    </xdr:from>
    <xdr:to>
      <xdr:col>5</xdr:col>
      <xdr:colOff>220320</xdr:colOff>
      <xdr:row>53</xdr:row>
      <xdr:rowOff>144360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59040" y="6057720"/>
          <a:ext cx="4465800" cy="3402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169200</xdr:colOff>
      <xdr:row>32</xdr:row>
      <xdr:rowOff>141120</xdr:rowOff>
    </xdr:from>
    <xdr:to>
      <xdr:col>11</xdr:col>
      <xdr:colOff>929880</xdr:colOff>
      <xdr:row>48</xdr:row>
      <xdr:rowOff>100080</xdr:rowOff>
    </xdr:to>
    <xdr:pic>
      <xdr:nvPicPr>
        <xdr:cNvPr id="3" name="Imagem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4786200" y="6055920"/>
          <a:ext cx="4025880" cy="2549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360</xdr:colOff>
      <xdr:row>0</xdr:row>
      <xdr:rowOff>29520</xdr:rowOff>
    </xdr:from>
    <xdr:to>
      <xdr:col>9</xdr:col>
      <xdr:colOff>110520</xdr:colOff>
      <xdr:row>3</xdr:row>
      <xdr:rowOff>140760</xdr:rowOff>
    </xdr:to>
    <xdr:pic>
      <xdr:nvPicPr>
        <xdr:cNvPr id="4" name="Figura 1"/>
        <xdr:cNvPicPr/>
      </xdr:nvPicPr>
      <xdr:blipFill>
        <a:blip xmlns:r="http://schemas.openxmlformats.org/officeDocument/2006/relationships" r:embed="rId3"/>
        <a:stretch/>
      </xdr:blipFill>
      <xdr:spPr>
        <a:xfrm>
          <a:off x="2811960" y="29520"/>
          <a:ext cx="3507480" cy="5968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177120</xdr:colOff>
      <xdr:row>0</xdr:row>
      <xdr:rowOff>360</xdr:rowOff>
    </xdr:from>
    <xdr:to>
      <xdr:col>3</xdr:col>
      <xdr:colOff>743040</xdr:colOff>
      <xdr:row>3</xdr:row>
      <xdr:rowOff>122400</xdr:rowOff>
    </xdr:to>
    <xdr:pic>
      <xdr:nvPicPr>
        <xdr:cNvPr id="5" name="Figura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748520" y="360"/>
          <a:ext cx="3569400" cy="6076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690480</xdr:colOff>
      <xdr:row>0</xdr:row>
      <xdr:rowOff>0</xdr:rowOff>
    </xdr:from>
    <xdr:to>
      <xdr:col>4</xdr:col>
      <xdr:colOff>443520</xdr:colOff>
      <xdr:row>3</xdr:row>
      <xdr:rowOff>122040</xdr:rowOff>
    </xdr:to>
    <xdr:pic>
      <xdr:nvPicPr>
        <xdr:cNvPr id="6" name="Figura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919520" y="0"/>
          <a:ext cx="3371400" cy="6076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showZeros="0" tabSelected="1" view="pageBreakPreview" topLeftCell="A41" zoomScaleNormal="100" workbookViewId="0">
      <selection activeCell="A10" sqref="A10:J10"/>
    </sheetView>
  </sheetViews>
  <sheetFormatPr defaultRowHeight="12.75" x14ac:dyDescent="0.2"/>
  <cols>
    <col min="1" max="1" width="8.140625" customWidth="1"/>
    <col min="2" max="2" width="12.140625" customWidth="1"/>
    <col min="3" max="3" width="41.7109375" customWidth="1"/>
    <col min="4" max="4" width="6.42578125" customWidth="1"/>
    <col min="5" max="5" width="10.7109375" customWidth="1"/>
    <col min="6" max="7" width="13.5703125" customWidth="1"/>
    <col min="8" max="8" width="10.7109375" customWidth="1"/>
    <col min="9" max="9" width="10.5703125" customWidth="1"/>
    <col min="10" max="10" width="13.85546875" customWidth="1"/>
    <col min="11" max="1022" width="8.7109375" customWidth="1"/>
    <col min="1023" max="1025" width="11.5703125"/>
  </cols>
  <sheetData>
    <row r="1" spans="1:13" x14ac:dyDescent="0.2">
      <c r="A1" s="14"/>
      <c r="B1" s="14"/>
      <c r="C1" s="14"/>
      <c r="D1" s="14"/>
      <c r="E1" s="14"/>
      <c r="F1" s="14"/>
      <c r="G1" s="14"/>
      <c r="H1" s="14"/>
      <c r="I1" s="14"/>
      <c r="J1" s="14"/>
    </row>
    <row r="2" spans="1:13" x14ac:dyDescent="0.2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3" x14ac:dyDescent="0.2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3" x14ac:dyDescent="0.2">
      <c r="A4" s="14"/>
      <c r="B4" s="14"/>
      <c r="C4" s="14"/>
      <c r="D4" s="14"/>
      <c r="E4" s="14"/>
      <c r="F4" s="14"/>
      <c r="G4" s="14"/>
      <c r="H4" s="14"/>
      <c r="I4" s="14"/>
      <c r="J4" s="14"/>
    </row>
    <row r="5" spans="1:13" x14ac:dyDescent="0.2">
      <c r="A5" s="13" t="s">
        <v>0</v>
      </c>
      <c r="B5" s="13"/>
      <c r="C5" s="13"/>
      <c r="D5" s="13"/>
      <c r="E5" s="13"/>
      <c r="F5" s="13"/>
      <c r="G5" s="13"/>
      <c r="H5" s="13"/>
      <c r="I5" s="13"/>
      <c r="J5" s="13"/>
    </row>
    <row r="6" spans="1:13" x14ac:dyDescent="0.2">
      <c r="A6" s="13" t="s">
        <v>1</v>
      </c>
      <c r="B6" s="13"/>
      <c r="C6" s="13"/>
      <c r="D6" s="13"/>
      <c r="E6" s="13"/>
      <c r="F6" s="13"/>
      <c r="G6" s="13"/>
      <c r="H6" s="13"/>
      <c r="I6" s="13"/>
      <c r="J6" s="13"/>
    </row>
    <row r="7" spans="1:13" x14ac:dyDescent="0.2">
      <c r="A7" s="12" t="s">
        <v>2</v>
      </c>
      <c r="B7" s="12"/>
      <c r="C7" s="12"/>
      <c r="D7" s="12"/>
      <c r="E7" s="12"/>
      <c r="F7" s="12"/>
      <c r="G7" s="12"/>
      <c r="H7" s="12"/>
      <c r="I7" s="12"/>
      <c r="J7" s="12"/>
    </row>
    <row r="8" spans="1:13" x14ac:dyDescent="0.2">
      <c r="A8" s="12" t="s">
        <v>3</v>
      </c>
      <c r="B8" s="12"/>
      <c r="C8" s="12"/>
      <c r="D8" s="12"/>
      <c r="E8" s="12"/>
      <c r="F8" s="12"/>
      <c r="G8" s="12"/>
      <c r="H8" s="12"/>
      <c r="I8" s="12"/>
      <c r="J8" s="12"/>
    </row>
    <row r="9" spans="1:13" x14ac:dyDescent="0.2">
      <c r="A9" s="11" t="s">
        <v>4</v>
      </c>
      <c r="B9" s="11"/>
      <c r="C9" s="11"/>
      <c r="D9" s="11"/>
      <c r="E9" s="11"/>
      <c r="F9" s="11"/>
      <c r="G9" s="11"/>
      <c r="H9" s="11"/>
      <c r="I9" s="11"/>
      <c r="J9" s="11"/>
    </row>
    <row r="10" spans="1:13" x14ac:dyDescent="0.2">
      <c r="A10" s="10" t="s">
        <v>5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3" x14ac:dyDescent="0.2">
      <c r="A11" s="11" t="s">
        <v>6</v>
      </c>
      <c r="B11" s="11"/>
      <c r="C11" s="11"/>
      <c r="D11" s="11"/>
      <c r="E11" s="11"/>
      <c r="F11" s="11"/>
      <c r="G11" s="11"/>
      <c r="H11" s="11"/>
      <c r="I11" s="11"/>
      <c r="J11" s="11"/>
    </row>
    <row r="12" spans="1:13" x14ac:dyDescent="0.2">
      <c r="A12" s="11" t="s">
        <v>7</v>
      </c>
      <c r="B12" s="11"/>
      <c r="C12" s="11"/>
      <c r="D12" s="11"/>
      <c r="E12" s="11"/>
      <c r="F12" s="11"/>
      <c r="G12" s="11"/>
      <c r="H12" s="11"/>
      <c r="I12" s="11"/>
      <c r="J12" s="11"/>
    </row>
    <row r="13" spans="1:13" x14ac:dyDescent="0.2">
      <c r="A13" s="11" t="s">
        <v>8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3" s="18" customFormat="1" ht="35.1" customHeight="1" x14ac:dyDescent="0.2">
      <c r="A14" s="17" t="s">
        <v>9</v>
      </c>
      <c r="B14" s="17" t="s">
        <v>10</v>
      </c>
      <c r="C14" s="17" t="s">
        <v>11</v>
      </c>
      <c r="D14" s="17" t="s">
        <v>12</v>
      </c>
      <c r="E14" s="17" t="s">
        <v>13</v>
      </c>
      <c r="F14" s="17" t="s">
        <v>14</v>
      </c>
      <c r="G14" s="17" t="s">
        <v>8</v>
      </c>
      <c r="H14" s="17" t="s">
        <v>15</v>
      </c>
      <c r="I14" s="17" t="s">
        <v>16</v>
      </c>
      <c r="J14" s="17" t="s">
        <v>17</v>
      </c>
    </row>
    <row r="15" spans="1:13" ht="24" x14ac:dyDescent="0.2">
      <c r="A15" s="19">
        <v>1</v>
      </c>
      <c r="B15" s="20" t="s">
        <v>18</v>
      </c>
      <c r="C15" s="20" t="s">
        <v>19</v>
      </c>
      <c r="D15" s="20" t="s">
        <v>20</v>
      </c>
      <c r="E15" s="21">
        <f>2*1.125</f>
        <v>2.25</v>
      </c>
      <c r="F15" s="22">
        <v>225</v>
      </c>
      <c r="G15" s="22">
        <f t="shared" ref="G15:G39" si="0">F15*1.2395</f>
        <v>278.88749999999999</v>
      </c>
      <c r="H15" s="23">
        <f t="shared" ref="H15:H39" si="1">G15*0.4</f>
        <v>111.55500000000001</v>
      </c>
      <c r="I15" s="23">
        <f t="shared" ref="I15:I39" si="2">G15*0.6</f>
        <v>167.33249999999998</v>
      </c>
      <c r="J15" s="23">
        <f t="shared" ref="J15:J39" si="3">G15*E15</f>
        <v>627.49687499999993</v>
      </c>
      <c r="M15" s="24"/>
    </row>
    <row r="16" spans="1:13" ht="24" x14ac:dyDescent="0.2">
      <c r="A16" s="19">
        <v>2</v>
      </c>
      <c r="B16" s="20">
        <v>98524</v>
      </c>
      <c r="C16" s="20" t="s">
        <v>21</v>
      </c>
      <c r="D16" s="20" t="s">
        <v>20</v>
      </c>
      <c r="E16" s="21">
        <v>20</v>
      </c>
      <c r="F16" s="22">
        <v>2.7</v>
      </c>
      <c r="G16" s="22">
        <f t="shared" si="0"/>
        <v>3.3466500000000003</v>
      </c>
      <c r="H16" s="23">
        <f t="shared" si="1"/>
        <v>1.3386600000000002</v>
      </c>
      <c r="I16" s="23">
        <f t="shared" si="2"/>
        <v>2.0079899999999999</v>
      </c>
      <c r="J16" s="23">
        <f t="shared" si="3"/>
        <v>66.933000000000007</v>
      </c>
    </row>
    <row r="17" spans="1:16" ht="24" x14ac:dyDescent="0.2">
      <c r="A17" s="19">
        <v>3</v>
      </c>
      <c r="B17" s="20" t="s">
        <v>22</v>
      </c>
      <c r="C17" s="20" t="s">
        <v>23</v>
      </c>
      <c r="D17" s="20" t="s">
        <v>24</v>
      </c>
      <c r="E17" s="21">
        <v>1</v>
      </c>
      <c r="F17" s="22">
        <v>2476.9499999999998</v>
      </c>
      <c r="G17" s="22">
        <f t="shared" si="0"/>
        <v>3070.179525</v>
      </c>
      <c r="H17" s="23">
        <f t="shared" si="1"/>
        <v>1228.0718100000001</v>
      </c>
      <c r="I17" s="23">
        <f t="shared" si="2"/>
        <v>1842.1077149999999</v>
      </c>
      <c r="J17" s="23">
        <f t="shared" si="3"/>
        <v>3070.179525</v>
      </c>
    </row>
    <row r="18" spans="1:16" x14ac:dyDescent="0.2">
      <c r="A18" s="19">
        <v>4</v>
      </c>
      <c r="B18" s="20">
        <v>99814</v>
      </c>
      <c r="C18" s="20" t="s">
        <v>25</v>
      </c>
      <c r="D18" s="20" t="s">
        <v>20</v>
      </c>
      <c r="E18" s="21">
        <v>25541.9</v>
      </c>
      <c r="F18" s="22">
        <v>1.74</v>
      </c>
      <c r="G18" s="22">
        <f t="shared" si="0"/>
        <v>2.15673</v>
      </c>
      <c r="H18" s="23">
        <f t="shared" si="1"/>
        <v>0.86269200000000001</v>
      </c>
      <c r="I18" s="23">
        <f t="shared" si="2"/>
        <v>1.294038</v>
      </c>
      <c r="J18" s="23">
        <f t="shared" si="3"/>
        <v>55086.981987000006</v>
      </c>
    </row>
    <row r="19" spans="1:16" ht="24" x14ac:dyDescent="0.2">
      <c r="A19" s="19">
        <v>5</v>
      </c>
      <c r="B19" s="20">
        <v>96402</v>
      </c>
      <c r="C19" s="20" t="s">
        <v>26</v>
      </c>
      <c r="D19" s="20" t="s">
        <v>20</v>
      </c>
      <c r="E19" s="21">
        <v>10216.76</v>
      </c>
      <c r="F19" s="22">
        <v>2.79</v>
      </c>
      <c r="G19" s="22">
        <f t="shared" si="0"/>
        <v>3.458205</v>
      </c>
      <c r="H19" s="23">
        <f t="shared" si="1"/>
        <v>1.3832820000000001</v>
      </c>
      <c r="I19" s="23">
        <f t="shared" si="2"/>
        <v>2.0749230000000001</v>
      </c>
      <c r="J19" s="23">
        <f t="shared" si="3"/>
        <v>35331.6505158</v>
      </c>
    </row>
    <row r="20" spans="1:16" ht="36" x14ac:dyDescent="0.2">
      <c r="A20" s="19">
        <v>6</v>
      </c>
      <c r="B20" s="20" t="s">
        <v>27</v>
      </c>
      <c r="C20" s="20" t="s">
        <v>28</v>
      </c>
      <c r="D20" s="20" t="s">
        <v>29</v>
      </c>
      <c r="E20" s="21">
        <v>766.25</v>
      </c>
      <c r="F20" s="22">
        <v>1264.1199999999999</v>
      </c>
      <c r="G20" s="22">
        <f t="shared" si="0"/>
        <v>1566.8767399999999</v>
      </c>
      <c r="H20" s="23">
        <f t="shared" si="1"/>
        <v>626.75069600000006</v>
      </c>
      <c r="I20" s="23">
        <f t="shared" si="2"/>
        <v>940.12604399999987</v>
      </c>
      <c r="J20" s="23">
        <f t="shared" si="3"/>
        <v>1200619.3020249999</v>
      </c>
      <c r="K20" s="25"/>
    </row>
    <row r="21" spans="1:16" ht="24" x14ac:dyDescent="0.2">
      <c r="A21" s="19">
        <v>7</v>
      </c>
      <c r="B21" s="20">
        <v>100966</v>
      </c>
      <c r="C21" s="20" t="s">
        <v>30</v>
      </c>
      <c r="D21" s="20" t="s">
        <v>31</v>
      </c>
      <c r="E21" s="21">
        <v>48862.080000000002</v>
      </c>
      <c r="F21" s="22">
        <v>1.44</v>
      </c>
      <c r="G21" s="22">
        <f t="shared" si="0"/>
        <v>1.78488</v>
      </c>
      <c r="H21" s="23">
        <f t="shared" si="1"/>
        <v>0.71395200000000003</v>
      </c>
      <c r="I21" s="23">
        <f t="shared" si="2"/>
        <v>1.0709279999999999</v>
      </c>
      <c r="J21" s="23">
        <f t="shared" si="3"/>
        <v>87212.949350399998</v>
      </c>
    </row>
    <row r="22" spans="1:16" ht="36" x14ac:dyDescent="0.2">
      <c r="A22" s="19">
        <v>8</v>
      </c>
      <c r="B22" s="20">
        <v>97919</v>
      </c>
      <c r="C22" s="20" t="s">
        <v>32</v>
      </c>
      <c r="D22" s="20" t="s">
        <v>31</v>
      </c>
      <c r="E22" s="21">
        <v>159545.21</v>
      </c>
      <c r="F22" s="22">
        <v>0.67</v>
      </c>
      <c r="G22" s="22">
        <f t="shared" si="0"/>
        <v>0.83046500000000012</v>
      </c>
      <c r="H22" s="23">
        <f t="shared" si="1"/>
        <v>0.33218600000000009</v>
      </c>
      <c r="I22" s="23">
        <f t="shared" si="2"/>
        <v>0.49827900000000003</v>
      </c>
      <c r="J22" s="23">
        <f t="shared" si="3"/>
        <v>132496.71282265001</v>
      </c>
    </row>
    <row r="23" spans="1:16" ht="24" x14ac:dyDescent="0.2">
      <c r="A23" s="19">
        <v>9</v>
      </c>
      <c r="B23" s="20">
        <v>96402</v>
      </c>
      <c r="C23" s="20" t="s">
        <v>26</v>
      </c>
      <c r="D23" s="20" t="s">
        <v>20</v>
      </c>
      <c r="E23" s="21">
        <v>10216.76</v>
      </c>
      <c r="F23" s="22">
        <v>2.79</v>
      </c>
      <c r="G23" s="22">
        <f t="shared" si="0"/>
        <v>3.458205</v>
      </c>
      <c r="H23" s="23">
        <f t="shared" si="1"/>
        <v>1.3832820000000001</v>
      </c>
      <c r="I23" s="23">
        <f t="shared" si="2"/>
        <v>2.0749230000000001</v>
      </c>
      <c r="J23" s="23">
        <f t="shared" si="3"/>
        <v>35331.6505158</v>
      </c>
    </row>
    <row r="24" spans="1:16" ht="48" x14ac:dyDescent="0.2">
      <c r="A24" s="19">
        <v>10</v>
      </c>
      <c r="B24" s="20" t="s">
        <v>33</v>
      </c>
      <c r="C24" s="20" t="s">
        <v>34</v>
      </c>
      <c r="D24" s="20" t="s">
        <v>29</v>
      </c>
      <c r="E24" s="21">
        <v>1021.67</v>
      </c>
      <c r="F24" s="22">
        <v>1263.04</v>
      </c>
      <c r="G24" s="22">
        <f t="shared" si="0"/>
        <v>1565.53808</v>
      </c>
      <c r="H24" s="23">
        <f t="shared" si="1"/>
        <v>626.21523200000001</v>
      </c>
      <c r="I24" s="23">
        <f t="shared" si="2"/>
        <v>939.32284800000002</v>
      </c>
      <c r="J24" s="23">
        <f t="shared" si="3"/>
        <v>1599463.2901935999</v>
      </c>
      <c r="K24" s="25"/>
      <c r="O24" s="26"/>
      <c r="P24" s="27"/>
    </row>
    <row r="25" spans="1:16" ht="24" x14ac:dyDescent="0.2">
      <c r="A25" s="19">
        <v>11</v>
      </c>
      <c r="B25" s="20">
        <v>100966</v>
      </c>
      <c r="C25" s="20" t="s">
        <v>30</v>
      </c>
      <c r="D25" s="20" t="s">
        <v>31</v>
      </c>
      <c r="E25" s="21">
        <v>65149.760000000002</v>
      </c>
      <c r="F25" s="22">
        <v>1.44</v>
      </c>
      <c r="G25" s="22">
        <f t="shared" si="0"/>
        <v>1.78488</v>
      </c>
      <c r="H25" s="23">
        <f t="shared" si="1"/>
        <v>0.71395200000000003</v>
      </c>
      <c r="I25" s="23">
        <f t="shared" si="2"/>
        <v>1.0709279999999999</v>
      </c>
      <c r="J25" s="23">
        <f t="shared" si="3"/>
        <v>116284.50362880001</v>
      </c>
      <c r="O25" s="26"/>
      <c r="P25" s="27"/>
    </row>
    <row r="26" spans="1:16" ht="36" x14ac:dyDescent="0.2">
      <c r="A26" s="19">
        <v>12</v>
      </c>
      <c r="B26" s="20">
        <v>97919</v>
      </c>
      <c r="C26" s="20" t="s">
        <v>32</v>
      </c>
      <c r="D26" s="20" t="s">
        <v>31</v>
      </c>
      <c r="E26" s="21">
        <v>212728.85</v>
      </c>
      <c r="F26" s="22">
        <v>0.67</v>
      </c>
      <c r="G26" s="22">
        <f t="shared" si="0"/>
        <v>0.83046500000000012</v>
      </c>
      <c r="H26" s="23">
        <f t="shared" si="1"/>
        <v>0.33218600000000009</v>
      </c>
      <c r="I26" s="23">
        <f t="shared" si="2"/>
        <v>0.49827900000000003</v>
      </c>
      <c r="J26" s="23">
        <f t="shared" si="3"/>
        <v>176663.86441525002</v>
      </c>
      <c r="O26" s="26"/>
      <c r="P26" s="27"/>
    </row>
    <row r="27" spans="1:16" ht="24" x14ac:dyDescent="0.2">
      <c r="A27" s="19">
        <v>13</v>
      </c>
      <c r="B27" s="20" t="s">
        <v>35</v>
      </c>
      <c r="C27" s="20" t="s">
        <v>36</v>
      </c>
      <c r="D27" s="28" t="s">
        <v>20</v>
      </c>
      <c r="E27" s="21">
        <v>15.5</v>
      </c>
      <c r="F27" s="22">
        <v>519.75</v>
      </c>
      <c r="G27" s="22">
        <f t="shared" si="0"/>
        <v>644.23012500000004</v>
      </c>
      <c r="H27" s="23">
        <f t="shared" si="1"/>
        <v>257.69205000000005</v>
      </c>
      <c r="I27" s="23">
        <f t="shared" si="2"/>
        <v>386.53807499999999</v>
      </c>
      <c r="J27" s="23">
        <f t="shared" si="3"/>
        <v>9985.5669374999998</v>
      </c>
      <c r="O27" s="26"/>
      <c r="P27" s="27"/>
    </row>
    <row r="28" spans="1:16" ht="36" x14ac:dyDescent="0.2">
      <c r="A28" s="19">
        <v>14</v>
      </c>
      <c r="B28" s="20" t="s">
        <v>37</v>
      </c>
      <c r="C28" s="20" t="s">
        <v>38</v>
      </c>
      <c r="D28" s="28" t="s">
        <v>39</v>
      </c>
      <c r="E28" s="21">
        <v>185.1</v>
      </c>
      <c r="F28" s="22">
        <v>100.46</v>
      </c>
      <c r="G28" s="22">
        <f t="shared" si="0"/>
        <v>124.52016999999999</v>
      </c>
      <c r="H28" s="23">
        <f t="shared" si="1"/>
        <v>49.808067999999999</v>
      </c>
      <c r="I28" s="23">
        <f t="shared" si="2"/>
        <v>74.712101999999987</v>
      </c>
      <c r="J28" s="23">
        <f t="shared" si="3"/>
        <v>23048.683466999999</v>
      </c>
      <c r="O28" s="26"/>
      <c r="P28" s="27"/>
    </row>
    <row r="29" spans="1:16" ht="36" x14ac:dyDescent="0.2">
      <c r="A29" s="19">
        <v>15</v>
      </c>
      <c r="B29" s="20">
        <v>94964</v>
      </c>
      <c r="C29" s="20" t="s">
        <v>40</v>
      </c>
      <c r="D29" s="28" t="s">
        <v>29</v>
      </c>
      <c r="E29" s="21">
        <v>3.79</v>
      </c>
      <c r="F29" s="22">
        <v>407.69</v>
      </c>
      <c r="G29" s="22">
        <f t="shared" si="0"/>
        <v>505.33175500000004</v>
      </c>
      <c r="H29" s="23">
        <f t="shared" si="1"/>
        <v>202.13270200000002</v>
      </c>
      <c r="I29" s="23">
        <f t="shared" si="2"/>
        <v>303.19905299999999</v>
      </c>
      <c r="J29" s="23">
        <f t="shared" si="3"/>
        <v>1915.2073514500003</v>
      </c>
      <c r="O29" s="26"/>
      <c r="P29" s="27"/>
    </row>
    <row r="30" spans="1:16" ht="24" x14ac:dyDescent="0.2">
      <c r="A30" s="19">
        <v>16</v>
      </c>
      <c r="B30" s="20">
        <v>92873</v>
      </c>
      <c r="C30" s="20" t="s">
        <v>41</v>
      </c>
      <c r="D30" s="28" t="s">
        <v>29</v>
      </c>
      <c r="E30" s="21">
        <v>3.79</v>
      </c>
      <c r="F30" s="22">
        <v>251.98</v>
      </c>
      <c r="G30" s="22">
        <f t="shared" si="0"/>
        <v>312.32920999999999</v>
      </c>
      <c r="H30" s="23">
        <f t="shared" si="1"/>
        <v>124.931684</v>
      </c>
      <c r="I30" s="23">
        <f t="shared" si="2"/>
        <v>187.397526</v>
      </c>
      <c r="J30" s="23">
        <f t="shared" si="3"/>
        <v>1183.7277059</v>
      </c>
      <c r="O30" s="26"/>
      <c r="P30" s="27"/>
    </row>
    <row r="31" spans="1:16" ht="24" x14ac:dyDescent="0.2">
      <c r="A31" s="19">
        <v>17</v>
      </c>
      <c r="B31" s="20">
        <v>96522</v>
      </c>
      <c r="C31" s="20" t="s">
        <v>42</v>
      </c>
      <c r="D31" s="28" t="s">
        <v>29</v>
      </c>
      <c r="E31" s="21">
        <v>3.79</v>
      </c>
      <c r="F31" s="22">
        <v>131.91999999999999</v>
      </c>
      <c r="G31" s="22">
        <f t="shared" si="0"/>
        <v>163.51483999999999</v>
      </c>
      <c r="H31" s="23">
        <f t="shared" si="1"/>
        <v>65.405935999999997</v>
      </c>
      <c r="I31" s="23">
        <f t="shared" si="2"/>
        <v>98.108903999999995</v>
      </c>
      <c r="J31" s="23">
        <f t="shared" si="3"/>
        <v>619.72124359999998</v>
      </c>
      <c r="O31" s="26"/>
      <c r="P31" s="27"/>
    </row>
    <row r="32" spans="1:16" ht="36" x14ac:dyDescent="0.2">
      <c r="A32" s="19">
        <v>18</v>
      </c>
      <c r="B32" s="20">
        <v>102509</v>
      </c>
      <c r="C32" s="20" t="s">
        <v>43</v>
      </c>
      <c r="D32" s="28" t="s">
        <v>20</v>
      </c>
      <c r="E32" s="21">
        <v>315</v>
      </c>
      <c r="F32" s="22">
        <v>20.8</v>
      </c>
      <c r="G32" s="22">
        <f t="shared" si="0"/>
        <v>25.781600000000001</v>
      </c>
      <c r="H32" s="23">
        <f t="shared" si="1"/>
        <v>10.312640000000002</v>
      </c>
      <c r="I32" s="23">
        <f t="shared" si="2"/>
        <v>15.468959999999999</v>
      </c>
      <c r="J32" s="23">
        <f t="shared" si="3"/>
        <v>8121.2040000000006</v>
      </c>
    </row>
    <row r="33" spans="1:11" ht="36" x14ac:dyDescent="0.2">
      <c r="A33" s="19">
        <v>19</v>
      </c>
      <c r="B33" s="20">
        <v>94990</v>
      </c>
      <c r="C33" s="20" t="s">
        <v>44</v>
      </c>
      <c r="D33" s="28" t="s">
        <v>29</v>
      </c>
      <c r="E33" s="21">
        <v>5.71</v>
      </c>
      <c r="F33" s="22">
        <v>688.77</v>
      </c>
      <c r="G33" s="22">
        <f t="shared" si="0"/>
        <v>853.73041499999999</v>
      </c>
      <c r="H33" s="23">
        <f t="shared" si="1"/>
        <v>341.492166</v>
      </c>
      <c r="I33" s="23">
        <f t="shared" si="2"/>
        <v>512.238249</v>
      </c>
      <c r="J33" s="23">
        <f t="shared" si="3"/>
        <v>4874.8006696499997</v>
      </c>
    </row>
    <row r="34" spans="1:11" ht="24" x14ac:dyDescent="0.2">
      <c r="A34" s="19">
        <v>20</v>
      </c>
      <c r="B34" s="20" t="s">
        <v>45</v>
      </c>
      <c r="C34" s="20" t="s">
        <v>46</v>
      </c>
      <c r="D34" s="28" t="s">
        <v>24</v>
      </c>
      <c r="E34" s="21">
        <v>224</v>
      </c>
      <c r="F34" s="22">
        <v>11.31</v>
      </c>
      <c r="G34" s="22">
        <f t="shared" si="0"/>
        <v>14.018745000000001</v>
      </c>
      <c r="H34" s="23">
        <f t="shared" si="1"/>
        <v>5.6074980000000005</v>
      </c>
      <c r="I34" s="23">
        <f t="shared" si="2"/>
        <v>8.4112469999999995</v>
      </c>
      <c r="J34" s="23">
        <f t="shared" si="3"/>
        <v>3140.1988800000004</v>
      </c>
    </row>
    <row r="35" spans="1:11" ht="60" x14ac:dyDescent="0.2">
      <c r="A35" s="19">
        <v>21</v>
      </c>
      <c r="B35" s="20">
        <v>94273</v>
      </c>
      <c r="C35" s="20" t="s">
        <v>47</v>
      </c>
      <c r="D35" s="20" t="s">
        <v>39</v>
      </c>
      <c r="E35" s="21">
        <v>3711</v>
      </c>
      <c r="F35" s="22">
        <v>48.9</v>
      </c>
      <c r="G35" s="22">
        <f t="shared" si="0"/>
        <v>60.611550000000001</v>
      </c>
      <c r="H35" s="23">
        <f t="shared" si="1"/>
        <v>24.244620000000001</v>
      </c>
      <c r="I35" s="23">
        <f t="shared" si="2"/>
        <v>36.366929999999996</v>
      </c>
      <c r="J35" s="23">
        <f t="shared" si="3"/>
        <v>224929.46205</v>
      </c>
    </row>
    <row r="36" spans="1:11" ht="36" x14ac:dyDescent="0.2">
      <c r="A36" s="19">
        <v>22</v>
      </c>
      <c r="B36" s="20">
        <v>96396</v>
      </c>
      <c r="C36" s="29" t="s">
        <v>48</v>
      </c>
      <c r="D36" s="20" t="s">
        <v>29</v>
      </c>
      <c r="E36" s="21">
        <v>168</v>
      </c>
      <c r="F36" s="22">
        <v>111.7</v>
      </c>
      <c r="G36" s="22">
        <f t="shared" si="0"/>
        <v>138.45215000000002</v>
      </c>
      <c r="H36" s="23">
        <f t="shared" si="1"/>
        <v>55.380860000000013</v>
      </c>
      <c r="I36" s="23">
        <f t="shared" si="2"/>
        <v>83.071290000000005</v>
      </c>
      <c r="J36" s="23">
        <f t="shared" si="3"/>
        <v>23259.961200000002</v>
      </c>
      <c r="K36" s="25"/>
    </row>
    <row r="37" spans="1:11" ht="48" x14ac:dyDescent="0.2">
      <c r="A37" s="19">
        <v>23</v>
      </c>
      <c r="B37" s="20">
        <v>100981</v>
      </c>
      <c r="C37" s="20" t="s">
        <v>49</v>
      </c>
      <c r="D37" s="20" t="s">
        <v>29</v>
      </c>
      <c r="E37" s="21">
        <v>174.79</v>
      </c>
      <c r="F37" s="22">
        <v>8.4600000000000009</v>
      </c>
      <c r="G37" s="22">
        <f t="shared" si="0"/>
        <v>10.486170000000001</v>
      </c>
      <c r="H37" s="23">
        <f t="shared" si="1"/>
        <v>4.1944680000000005</v>
      </c>
      <c r="I37" s="23">
        <f t="shared" si="2"/>
        <v>6.2917020000000008</v>
      </c>
      <c r="J37" s="23">
        <f t="shared" si="3"/>
        <v>1832.8776543000001</v>
      </c>
    </row>
    <row r="38" spans="1:11" ht="24" x14ac:dyDescent="0.2">
      <c r="A38" s="19">
        <v>24</v>
      </c>
      <c r="B38" s="20" t="s">
        <v>50</v>
      </c>
      <c r="C38" s="20" t="s">
        <v>51</v>
      </c>
      <c r="D38" s="20" t="s">
        <v>52</v>
      </c>
      <c r="E38" s="21">
        <v>174.79</v>
      </c>
      <c r="F38" s="22">
        <v>3.8</v>
      </c>
      <c r="G38" s="22">
        <f t="shared" si="0"/>
        <v>4.7100999999999997</v>
      </c>
      <c r="H38" s="23">
        <f t="shared" si="1"/>
        <v>1.8840399999999999</v>
      </c>
      <c r="I38" s="23">
        <f t="shared" si="2"/>
        <v>2.8260599999999996</v>
      </c>
      <c r="J38" s="23">
        <f t="shared" si="3"/>
        <v>823.27837899999986</v>
      </c>
    </row>
    <row r="39" spans="1:11" ht="24" x14ac:dyDescent="0.2">
      <c r="A39" s="19">
        <v>25</v>
      </c>
      <c r="B39" s="20" t="s">
        <v>22</v>
      </c>
      <c r="C39" s="20" t="s">
        <v>53</v>
      </c>
      <c r="D39" s="20" t="s">
        <v>24</v>
      </c>
      <c r="E39" s="21">
        <v>1</v>
      </c>
      <c r="F39" s="22">
        <f>F17</f>
        <v>2476.9499999999998</v>
      </c>
      <c r="G39" s="22">
        <f t="shared" si="0"/>
        <v>3070.179525</v>
      </c>
      <c r="H39" s="23">
        <f t="shared" si="1"/>
        <v>1228.0718100000001</v>
      </c>
      <c r="I39" s="23">
        <f t="shared" si="2"/>
        <v>1842.1077149999999</v>
      </c>
      <c r="J39" s="23">
        <f t="shared" si="3"/>
        <v>3070.179525</v>
      </c>
    </row>
    <row r="40" spans="1:11" x14ac:dyDescent="0.2">
      <c r="A40" s="30"/>
      <c r="B40" s="30"/>
      <c r="C40" s="30"/>
      <c r="D40" s="30"/>
      <c r="E40" s="31"/>
      <c r="F40" s="31" t="s">
        <v>54</v>
      </c>
      <c r="G40" s="31"/>
      <c r="H40" s="9" t="s">
        <v>55</v>
      </c>
      <c r="I40" s="9"/>
      <c r="J40" s="32">
        <f>SUM(J15:J39)-0.01</f>
        <v>3749060.3739176998</v>
      </c>
    </row>
    <row r="41" spans="1:1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</row>
    <row r="42" spans="1:11" ht="12.75" customHeight="1" x14ac:dyDescent="0.2">
      <c r="A42" s="8" t="s">
        <v>56</v>
      </c>
      <c r="B42" s="8"/>
      <c r="C42" s="8"/>
      <c r="D42" s="8"/>
      <c r="E42" s="8"/>
      <c r="F42" s="8"/>
      <c r="G42" s="8"/>
      <c r="H42" s="8"/>
      <c r="I42" s="8"/>
      <c r="J42" s="8"/>
    </row>
    <row r="43" spans="1:11" x14ac:dyDescent="0.2">
      <c r="A43" s="33"/>
      <c r="B43" s="33"/>
      <c r="C43" s="35"/>
      <c r="D43" s="35"/>
      <c r="E43" s="33"/>
      <c r="F43" s="33"/>
      <c r="G43" s="33"/>
      <c r="H43" s="33"/>
      <c r="I43" s="33"/>
      <c r="J43" s="33"/>
    </row>
    <row r="44" spans="1:11" x14ac:dyDescent="0.2">
      <c r="A44" s="7" t="s">
        <v>57</v>
      </c>
      <c r="B44" s="7"/>
      <c r="C44" s="7"/>
      <c r="D44" s="7"/>
      <c r="E44" s="33"/>
      <c r="F44" s="33"/>
      <c r="G44" s="7" t="s">
        <v>57</v>
      </c>
      <c r="H44" s="7"/>
      <c r="I44" s="7"/>
      <c r="J44" s="7"/>
    </row>
    <row r="45" spans="1:11" x14ac:dyDescent="0.2">
      <c r="A45" s="7" t="s">
        <v>58</v>
      </c>
      <c r="B45" s="7"/>
      <c r="C45" s="7"/>
      <c r="D45" s="7"/>
      <c r="E45" s="33"/>
      <c r="F45" s="33"/>
      <c r="G45" s="7" t="s">
        <v>59</v>
      </c>
      <c r="H45" s="7"/>
      <c r="I45" s="7"/>
      <c r="J45" s="7"/>
    </row>
    <row r="46" spans="1:11" x14ac:dyDescent="0.2">
      <c r="A46" s="37"/>
      <c r="B46" s="37"/>
      <c r="C46" s="33"/>
      <c r="D46" s="33"/>
      <c r="E46" s="33"/>
      <c r="F46" s="33"/>
      <c r="G46" s="37"/>
      <c r="H46" s="37"/>
      <c r="I46" s="33"/>
      <c r="J46" s="33"/>
    </row>
    <row r="47" spans="1:11" x14ac:dyDescent="0.2">
      <c r="A47" s="35" t="s">
        <v>60</v>
      </c>
      <c r="B47" s="35"/>
      <c r="C47" s="33"/>
      <c r="D47" s="33"/>
      <c r="E47" s="33"/>
      <c r="F47" s="33"/>
      <c r="G47" s="33"/>
      <c r="H47" s="33"/>
      <c r="I47" s="33"/>
      <c r="J47" s="33"/>
    </row>
    <row r="48" spans="1:11" x14ac:dyDescent="0.2">
      <c r="A48" s="35" t="s">
        <v>61</v>
      </c>
      <c r="B48" s="33"/>
      <c r="C48" s="33"/>
      <c r="D48" s="33"/>
      <c r="E48" s="33"/>
      <c r="F48" s="33"/>
      <c r="G48" s="33"/>
      <c r="H48" s="33"/>
      <c r="I48" s="33"/>
      <c r="J48" s="33"/>
    </row>
    <row r="49" spans="1:10" x14ac:dyDescent="0.2">
      <c r="A49" s="35" t="s">
        <v>62</v>
      </c>
      <c r="B49" s="33"/>
      <c r="C49" s="33"/>
      <c r="D49" s="33"/>
      <c r="E49" s="33"/>
      <c r="F49" s="33"/>
      <c r="G49" s="33"/>
      <c r="H49" s="35"/>
      <c r="I49" s="33"/>
      <c r="J49" s="33"/>
    </row>
  </sheetData>
  <mergeCells count="16">
    <mergeCell ref="H40:I40"/>
    <mergeCell ref="A42:J42"/>
    <mergeCell ref="A44:D44"/>
    <mergeCell ref="G44:J44"/>
    <mergeCell ref="A45:D45"/>
    <mergeCell ref="G45:J45"/>
    <mergeCell ref="A9:J9"/>
    <mergeCell ref="A10:J10"/>
    <mergeCell ref="A11:J11"/>
    <mergeCell ref="A12:J12"/>
    <mergeCell ref="A13:J13"/>
    <mergeCell ref="A1:J4"/>
    <mergeCell ref="A5:J5"/>
    <mergeCell ref="A6:J6"/>
    <mergeCell ref="A7:J7"/>
    <mergeCell ref="A8:J8"/>
  </mergeCells>
  <pageMargins left="0.39374999999999999" right="0.39374999999999999" top="0.39374999999999999" bottom="0.39374999999999999" header="0.31527777777777799" footer="0.31527777777777799"/>
  <pageSetup paperSize="9" scale="94" firstPageNumber="0" orientation="landscape" horizontalDpi="300" verticalDpi="300" r:id="rId1"/>
  <headerFooter>
    <oddHeader>&amp;CPágina &amp;P&amp;Rorçamento  farroupilha  ultima</oddHeader>
    <oddFooter>&amp;CPágina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showZeros="0" view="pageBreakPreview" topLeftCell="A28" zoomScaleNormal="100" workbookViewId="0">
      <selection activeCell="F48" sqref="F48"/>
    </sheetView>
  </sheetViews>
  <sheetFormatPr defaultRowHeight="12.75" x14ac:dyDescent="0.2"/>
  <cols>
    <col min="1" max="1" width="5.85546875" customWidth="1"/>
    <col min="2" max="2" width="44.28515625" style="38" customWidth="1"/>
    <col min="3" max="3" width="11.7109375" customWidth="1"/>
    <col min="4" max="4" width="14.85546875" customWidth="1"/>
    <col min="5" max="5" width="9.7109375" style="38" customWidth="1"/>
    <col min="6" max="6" width="12.85546875" customWidth="1"/>
    <col min="7" max="7" width="9.42578125" customWidth="1"/>
    <col min="8" max="8" width="14.140625" customWidth="1"/>
    <col min="9" max="9" width="8" customWidth="1"/>
    <col min="10" max="10" width="14.140625" customWidth="1"/>
    <col min="11" max="11" width="13" customWidth="1"/>
    <col min="12" max="12" width="14.140625" customWidth="1"/>
    <col min="13" max="13" width="6.7109375" customWidth="1"/>
    <col min="14" max="14" width="12.28515625" customWidth="1"/>
    <col min="15" max="1025" width="5.140625" customWidth="1"/>
  </cols>
  <sheetData>
    <row r="1" spans="1:12" ht="17.25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7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x14ac:dyDescent="0.2">
      <c r="A5" s="5" t="s">
        <v>63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2">
      <c r="A6" s="4" t="s">
        <v>64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2">
      <c r="A7" s="4" t="s">
        <v>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s="39" customFormat="1" x14ac:dyDescent="0.2">
      <c r="A8" s="4" t="s">
        <v>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s="39" customFormat="1" x14ac:dyDescent="0.2">
      <c r="A9" s="4" t="s">
        <v>65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s="39" customFormat="1" ht="12" x14ac:dyDescent="0.2">
      <c r="A10" s="40" t="s">
        <v>10</v>
      </c>
      <c r="B10" s="40" t="s">
        <v>66</v>
      </c>
      <c r="C10" s="40" t="s">
        <v>67</v>
      </c>
      <c r="D10" s="40" t="s">
        <v>68</v>
      </c>
      <c r="E10" s="40" t="s">
        <v>67</v>
      </c>
      <c r="F10" s="40" t="s">
        <v>69</v>
      </c>
      <c r="G10" s="40" t="s">
        <v>67</v>
      </c>
      <c r="H10" s="40" t="s">
        <v>70</v>
      </c>
      <c r="I10" s="40" t="s">
        <v>67</v>
      </c>
      <c r="J10" s="40" t="s">
        <v>71</v>
      </c>
      <c r="K10" s="40" t="s">
        <v>67</v>
      </c>
      <c r="L10" s="40" t="s">
        <v>72</v>
      </c>
    </row>
    <row r="11" spans="1:12" s="39" customFormat="1" ht="12" x14ac:dyDescent="0.2">
      <c r="B11" s="3" t="s">
        <v>73</v>
      </c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s="39" customFormat="1" ht="24" x14ac:dyDescent="0.2">
      <c r="A12" s="41">
        <v>1</v>
      </c>
      <c r="B12" s="20" t="s">
        <v>19</v>
      </c>
      <c r="C12" s="42">
        <f>(D12/D38)</f>
        <v>1.673744385034475E-4</v>
      </c>
      <c r="D12" s="43">
        <f>Orçamento!J15</f>
        <v>627.49687499999993</v>
      </c>
      <c r="E12" s="42">
        <v>1</v>
      </c>
      <c r="F12" s="43">
        <f>D12*E12</f>
        <v>627.49687499999993</v>
      </c>
      <c r="G12" s="42"/>
      <c r="H12" s="43"/>
      <c r="I12" s="44"/>
      <c r="J12" s="45"/>
      <c r="K12" s="44"/>
      <c r="L12" s="43"/>
    </row>
    <row r="13" spans="1:12" s="39" customFormat="1" ht="24" x14ac:dyDescent="0.2">
      <c r="A13" s="41">
        <v>2</v>
      </c>
      <c r="B13" s="20" t="s">
        <v>21</v>
      </c>
      <c r="C13" s="42">
        <f>(D13/D38)</f>
        <v>1.7853273440367737E-5</v>
      </c>
      <c r="D13" s="43">
        <f>Orçamento!J16</f>
        <v>66.933000000000007</v>
      </c>
      <c r="E13" s="42">
        <v>1</v>
      </c>
      <c r="F13" s="43">
        <f>D13*E13</f>
        <v>66.933000000000007</v>
      </c>
      <c r="G13" s="42"/>
      <c r="H13" s="43"/>
      <c r="I13" s="46"/>
      <c r="J13" s="47"/>
      <c r="K13" s="46"/>
      <c r="L13" s="43"/>
    </row>
    <row r="14" spans="1:12" s="39" customFormat="1" x14ac:dyDescent="0.2">
      <c r="A14" s="41">
        <v>3</v>
      </c>
      <c r="B14" s="20" t="s">
        <v>23</v>
      </c>
      <c r="C14" s="42">
        <f>(D14/D38)</f>
        <v>8.1891973422442332E-4</v>
      </c>
      <c r="D14" s="43">
        <f>Orçamento!J17</f>
        <v>3070.179525</v>
      </c>
      <c r="E14" s="42">
        <v>1</v>
      </c>
      <c r="F14" s="43">
        <f>D14*E14</f>
        <v>3070.179525</v>
      </c>
      <c r="G14" s="42"/>
      <c r="H14" s="43"/>
      <c r="I14" s="46"/>
      <c r="J14" s="47"/>
      <c r="K14" s="46"/>
      <c r="L14" s="43"/>
    </row>
    <row r="15" spans="1:12" s="39" customFormat="1" x14ac:dyDescent="0.2">
      <c r="A15" s="41">
        <v>4</v>
      </c>
      <c r="B15" s="20" t="s">
        <v>25</v>
      </c>
      <c r="C15" s="42">
        <f>(D15/D38)</f>
        <v>1.4693543579677035E-2</v>
      </c>
      <c r="D15" s="43">
        <f>Orçamento!J18</f>
        <v>55086.981987000006</v>
      </c>
      <c r="E15" s="42">
        <v>1</v>
      </c>
      <c r="F15" s="43">
        <f>D15*E15</f>
        <v>55086.981987000006</v>
      </c>
      <c r="G15" s="42"/>
      <c r="H15" s="43"/>
      <c r="I15" s="46"/>
      <c r="J15" s="47"/>
      <c r="K15" s="46"/>
      <c r="L15" s="43"/>
    </row>
    <row r="16" spans="1:12" s="39" customFormat="1" x14ac:dyDescent="0.2">
      <c r="A16" s="41">
        <v>5</v>
      </c>
      <c r="B16" s="20" t="s">
        <v>26</v>
      </c>
      <c r="C16" s="42">
        <f>(D16/D38)</f>
        <v>9.4241348476549261E-3</v>
      </c>
      <c r="D16" s="43">
        <f>Orçamento!J19</f>
        <v>35331.6505158</v>
      </c>
      <c r="E16" s="42"/>
      <c r="F16" s="43"/>
      <c r="G16" s="42">
        <v>1</v>
      </c>
      <c r="H16" s="43">
        <f>D16*G16</f>
        <v>35331.6505158</v>
      </c>
      <c r="I16" s="46"/>
      <c r="J16" s="47"/>
      <c r="K16" s="46"/>
      <c r="L16" s="43"/>
    </row>
    <row r="17" spans="1:12" s="39" customFormat="1" ht="36" x14ac:dyDescent="0.2">
      <c r="A17" s="41">
        <v>6</v>
      </c>
      <c r="B17" s="20" t="s">
        <v>28</v>
      </c>
      <c r="C17" s="42">
        <f>(D17/D38)</f>
        <v>0.32024539011901121</v>
      </c>
      <c r="D17" s="43">
        <f>Orçamento!J20</f>
        <v>1200619.3020249999</v>
      </c>
      <c r="E17" s="42"/>
      <c r="F17" s="43"/>
      <c r="G17" s="42">
        <v>1</v>
      </c>
      <c r="H17" s="43">
        <f>D17*G17</f>
        <v>1200619.3020249999</v>
      </c>
      <c r="I17" s="42"/>
      <c r="J17" s="43"/>
      <c r="K17" s="46"/>
      <c r="L17" s="43"/>
    </row>
    <row r="18" spans="1:12" s="39" customFormat="1" ht="24" x14ac:dyDescent="0.2">
      <c r="A18" s="41">
        <v>7</v>
      </c>
      <c r="B18" s="20" t="s">
        <v>30</v>
      </c>
      <c r="C18" s="42">
        <f>(D18/D38)</f>
        <v>2.3262615336136626E-2</v>
      </c>
      <c r="D18" s="43">
        <f>Orçamento!J21</f>
        <v>87212.949350399998</v>
      </c>
      <c r="E18" s="42"/>
      <c r="F18" s="43"/>
      <c r="G18" s="42">
        <v>1</v>
      </c>
      <c r="H18" s="43">
        <f>D18*G18</f>
        <v>87212.949350399998</v>
      </c>
      <c r="I18" s="42"/>
      <c r="J18" s="43"/>
      <c r="K18" s="42"/>
      <c r="L18" s="43"/>
    </row>
    <row r="19" spans="1:12" s="39" customFormat="1" ht="36" x14ac:dyDescent="0.2">
      <c r="A19" s="41">
        <v>8</v>
      </c>
      <c r="B19" s="20" t="s">
        <v>32</v>
      </c>
      <c r="C19" s="42">
        <f>(D19/D38)</f>
        <v>3.5341312117679595E-2</v>
      </c>
      <c r="D19" s="43">
        <f>Orçamento!J22</f>
        <v>132496.71282265001</v>
      </c>
      <c r="E19" s="42"/>
      <c r="F19" s="43"/>
      <c r="G19" s="42">
        <v>1</v>
      </c>
      <c r="H19" s="43">
        <f>D19*G19</f>
        <v>132496.71282265001</v>
      </c>
      <c r="I19" s="42"/>
      <c r="J19" s="43"/>
      <c r="K19" s="42"/>
      <c r="L19" s="43"/>
    </row>
    <row r="20" spans="1:12" s="39" customFormat="1" x14ac:dyDescent="0.2">
      <c r="A20" s="41">
        <v>9</v>
      </c>
      <c r="B20" s="20" t="s">
        <v>26</v>
      </c>
      <c r="C20" s="42">
        <f>(D20/D38)</f>
        <v>9.4241348476549261E-3</v>
      </c>
      <c r="D20" s="43">
        <f>Orçamento!J23</f>
        <v>35331.6505158</v>
      </c>
      <c r="E20" s="42"/>
      <c r="F20" s="43"/>
      <c r="G20" s="42"/>
      <c r="H20" s="43"/>
      <c r="I20" s="42">
        <v>1</v>
      </c>
      <c r="J20" s="43">
        <f>D20*I20</f>
        <v>35331.6505158</v>
      </c>
      <c r="K20" s="42"/>
      <c r="L20" s="43"/>
    </row>
    <row r="21" spans="1:12" s="39" customFormat="1" ht="48" x14ac:dyDescent="0.2">
      <c r="A21" s="41">
        <v>10</v>
      </c>
      <c r="B21" s="20" t="s">
        <v>34</v>
      </c>
      <c r="C21" s="42">
        <f>(D21/D38)</f>
        <v>0.42663044354289498</v>
      </c>
      <c r="D21" s="43">
        <f>Orçamento!J24</f>
        <v>1599463.2901935999</v>
      </c>
      <c r="E21" s="42"/>
      <c r="F21" s="43"/>
      <c r="G21" s="42"/>
      <c r="H21" s="43"/>
      <c r="I21" s="42">
        <v>1</v>
      </c>
      <c r="J21" s="43">
        <f>D21*I21</f>
        <v>1599463.2901935999</v>
      </c>
      <c r="K21" s="42"/>
      <c r="L21" s="43"/>
    </row>
    <row r="22" spans="1:12" s="39" customFormat="1" ht="24" x14ac:dyDescent="0.2">
      <c r="A22" s="41">
        <v>11</v>
      </c>
      <c r="B22" s="20" t="s">
        <v>30</v>
      </c>
      <c r="C22" s="42">
        <f>(D22/D38)</f>
        <v>3.1016972796115531E-2</v>
      </c>
      <c r="D22" s="43">
        <f>Orçamento!J25</f>
        <v>116284.50362880001</v>
      </c>
      <c r="E22" s="48"/>
      <c r="F22" s="43"/>
      <c r="G22" s="48"/>
      <c r="H22" s="43"/>
      <c r="I22" s="48">
        <f>G21+E21+I21</f>
        <v>1</v>
      </c>
      <c r="J22" s="43">
        <f>D22*I22</f>
        <v>116284.50362880001</v>
      </c>
      <c r="K22" s="48"/>
      <c r="L22" s="43"/>
    </row>
    <row r="23" spans="1:12" s="39" customFormat="1" ht="36" x14ac:dyDescent="0.2">
      <c r="A23" s="41">
        <v>12</v>
      </c>
      <c r="B23" s="20" t="s">
        <v>32</v>
      </c>
      <c r="C23" s="42">
        <f>(D23/D38)</f>
        <v>4.7122171103006136E-2</v>
      </c>
      <c r="D23" s="43">
        <f>Orçamento!J26</f>
        <v>176663.86441525002</v>
      </c>
      <c r="E23" s="48"/>
      <c r="F23" s="43"/>
      <c r="G23" s="48"/>
      <c r="H23" s="43"/>
      <c r="I23" s="48">
        <f>G22+E22+I22</f>
        <v>1</v>
      </c>
      <c r="J23" s="43">
        <f>D23*I23</f>
        <v>176663.86441525002</v>
      </c>
      <c r="K23" s="48"/>
      <c r="L23" s="43"/>
    </row>
    <row r="24" spans="1:12" s="39" customFormat="1" ht="24" x14ac:dyDescent="0.2">
      <c r="A24" s="41">
        <v>13</v>
      </c>
      <c r="B24" s="20" t="s">
        <v>36</v>
      </c>
      <c r="C24" s="42">
        <f>(D24/D38)</f>
        <v>2.6634852313848615E-3</v>
      </c>
      <c r="D24" s="43">
        <f>Orçamento!J27</f>
        <v>9985.5669374999998</v>
      </c>
      <c r="E24" s="42"/>
      <c r="F24" s="43"/>
      <c r="G24" s="48"/>
      <c r="H24" s="43"/>
      <c r="I24" s="48"/>
      <c r="J24" s="43"/>
      <c r="K24" s="42">
        <v>1</v>
      </c>
      <c r="L24" s="43">
        <f>D24*K24</f>
        <v>9985.5669374999998</v>
      </c>
    </row>
    <row r="25" spans="1:12" s="39" customFormat="1" ht="36" x14ac:dyDescent="0.2">
      <c r="A25" s="41">
        <v>14</v>
      </c>
      <c r="B25" s="20" t="s">
        <v>38</v>
      </c>
      <c r="C25" s="42">
        <f>(D25/D38)</f>
        <v>6.1478560407696352E-3</v>
      </c>
      <c r="D25" s="43">
        <f>Orçamento!J28</f>
        <v>23048.683466999999</v>
      </c>
      <c r="E25" s="42">
        <v>1</v>
      </c>
      <c r="F25" s="43">
        <f>D25*E25</f>
        <v>23048.683466999999</v>
      </c>
      <c r="G25" s="48"/>
      <c r="H25" s="43"/>
      <c r="I25" s="48"/>
      <c r="J25" s="43"/>
      <c r="K25" s="42"/>
      <c r="L25" s="43"/>
    </row>
    <row r="26" spans="1:12" s="39" customFormat="1" ht="36" x14ac:dyDescent="0.2">
      <c r="A26" s="41">
        <v>15</v>
      </c>
      <c r="B26" s="20" t="s">
        <v>40</v>
      </c>
      <c r="C26" s="42">
        <f>(D26/D38)</f>
        <v>5.1084996250637686E-4</v>
      </c>
      <c r="D26" s="43">
        <f>Orçamento!J29</f>
        <v>1915.2073514500003</v>
      </c>
      <c r="E26" s="42">
        <v>1</v>
      </c>
      <c r="F26" s="43">
        <f>D26*E26</f>
        <v>1915.2073514500003</v>
      </c>
      <c r="G26" s="48"/>
      <c r="H26" s="43"/>
      <c r="I26" s="48"/>
      <c r="J26" s="43"/>
      <c r="K26" s="42"/>
      <c r="L26" s="43"/>
    </row>
    <row r="27" spans="1:12" s="39" customFormat="1" ht="24" x14ac:dyDescent="0.2">
      <c r="A27" s="41">
        <v>16</v>
      </c>
      <c r="B27" s="20" t="s">
        <v>41</v>
      </c>
      <c r="C27" s="42">
        <f>(D27/D38)</f>
        <v>3.1573983554258585E-4</v>
      </c>
      <c r="D27" s="43">
        <f>Orçamento!J30</f>
        <v>1183.7277059</v>
      </c>
      <c r="E27" s="42">
        <v>1</v>
      </c>
      <c r="F27" s="43">
        <f>D27*E27</f>
        <v>1183.7277059</v>
      </c>
      <c r="G27" s="48"/>
      <c r="H27" s="43"/>
      <c r="I27" s="48"/>
      <c r="J27" s="43"/>
      <c r="K27" s="42"/>
      <c r="L27" s="43"/>
    </row>
    <row r="28" spans="1:12" s="39" customFormat="1" ht="24" x14ac:dyDescent="0.2">
      <c r="A28" s="41">
        <v>17</v>
      </c>
      <c r="B28" s="20" t="s">
        <v>42</v>
      </c>
      <c r="C28" s="42">
        <f>(D28/D38)</f>
        <v>1.6530041711555648E-4</v>
      </c>
      <c r="D28" s="43">
        <f>Orçamento!J31</f>
        <v>619.72124359999998</v>
      </c>
      <c r="E28" s="42">
        <v>1</v>
      </c>
      <c r="F28" s="43">
        <f>D28*E28</f>
        <v>619.72124359999998</v>
      </c>
      <c r="G28" s="48"/>
      <c r="H28" s="43"/>
      <c r="I28" s="48"/>
      <c r="J28" s="43"/>
      <c r="K28" s="42"/>
      <c r="L28" s="43"/>
    </row>
    <row r="29" spans="1:12" s="39" customFormat="1" ht="36" x14ac:dyDescent="0.2">
      <c r="A29" s="41">
        <v>18</v>
      </c>
      <c r="B29" s="20" t="s">
        <v>43</v>
      </c>
      <c r="C29" s="42">
        <f>(D29/D38)</f>
        <v>2.1661971774312853E-3</v>
      </c>
      <c r="D29" s="43">
        <f>Orçamento!J32</f>
        <v>8121.2040000000006</v>
      </c>
      <c r="E29" s="48"/>
      <c r="F29" s="43"/>
      <c r="G29" s="48"/>
      <c r="H29" s="43"/>
      <c r="I29" s="48"/>
      <c r="J29" s="43"/>
      <c r="K29" s="42">
        <v>1</v>
      </c>
      <c r="L29" s="43">
        <f>D29*K29</f>
        <v>8121.2040000000006</v>
      </c>
    </row>
    <row r="30" spans="1:12" s="39" customFormat="1" ht="36" x14ac:dyDescent="0.2">
      <c r="A30" s="41">
        <v>19</v>
      </c>
      <c r="B30" s="20" t="s">
        <v>44</v>
      </c>
      <c r="C30" s="42">
        <f>(D30/D38)</f>
        <v>1.3002726505990944E-3</v>
      </c>
      <c r="D30" s="43">
        <f>Orçamento!J33</f>
        <v>4874.8006696499997</v>
      </c>
      <c r="E30" s="42"/>
      <c r="F30" s="43"/>
      <c r="G30" s="48"/>
      <c r="H30" s="43"/>
      <c r="I30" s="48"/>
      <c r="J30" s="43"/>
      <c r="K30" s="42">
        <v>1</v>
      </c>
      <c r="L30" s="43">
        <f>D30*K30</f>
        <v>4874.8006696499997</v>
      </c>
    </row>
    <row r="31" spans="1:12" s="39" customFormat="1" ht="24" x14ac:dyDescent="0.2">
      <c r="A31" s="41">
        <v>20</v>
      </c>
      <c r="B31" s="20" t="s">
        <v>46</v>
      </c>
      <c r="C31" s="42">
        <f>(D31/D38)</f>
        <v>8.3759624194009699E-4</v>
      </c>
      <c r="D31" s="43">
        <f>Orçamento!J34</f>
        <v>3140.1988800000004</v>
      </c>
      <c r="E31" s="48"/>
      <c r="F31" s="43"/>
      <c r="G31" s="48"/>
      <c r="H31" s="43"/>
      <c r="I31" s="48"/>
      <c r="J31" s="43"/>
      <c r="K31" s="42">
        <v>1</v>
      </c>
      <c r="L31" s="43">
        <f>D31*K31</f>
        <v>3140.1988800000004</v>
      </c>
    </row>
    <row r="32" spans="1:12" s="39" customFormat="1" ht="48" x14ac:dyDescent="0.2">
      <c r="A32" s="41">
        <v>21</v>
      </c>
      <c r="B32" s="20" t="s">
        <v>47</v>
      </c>
      <c r="C32" s="42">
        <f>(D32/D38)</f>
        <v>5.9996222950913114E-2</v>
      </c>
      <c r="D32" s="43">
        <f>Orçamento!J35</f>
        <v>224929.46205</v>
      </c>
      <c r="E32" s="42">
        <v>1</v>
      </c>
      <c r="F32" s="43">
        <f>D32*E32</f>
        <v>224929.46205</v>
      </c>
      <c r="G32" s="48"/>
      <c r="H32" s="43"/>
      <c r="I32" s="48"/>
      <c r="J32" s="43"/>
      <c r="K32" s="42"/>
      <c r="L32" s="43"/>
    </row>
    <row r="33" spans="1:15" s="39" customFormat="1" ht="36" x14ac:dyDescent="0.2">
      <c r="A33" s="41">
        <v>22</v>
      </c>
      <c r="B33" s="49" t="s">
        <v>48</v>
      </c>
      <c r="C33" s="42">
        <f>(D33/D38)</f>
        <v>6.2042108902326818E-3</v>
      </c>
      <c r="D33" s="43">
        <f>Orçamento!J36</f>
        <v>23259.961200000002</v>
      </c>
      <c r="E33" s="42">
        <v>1</v>
      </c>
      <c r="F33" s="43">
        <f>D33*E33</f>
        <v>23259.961200000002</v>
      </c>
      <c r="G33" s="48"/>
      <c r="H33" s="43"/>
      <c r="I33" s="48"/>
      <c r="J33" s="43"/>
      <c r="K33" s="42"/>
      <c r="L33" s="43"/>
    </row>
    <row r="34" spans="1:15" s="39" customFormat="1" ht="36" x14ac:dyDescent="0.2">
      <c r="A34" s="41">
        <v>23</v>
      </c>
      <c r="B34" s="20" t="s">
        <v>49</v>
      </c>
      <c r="C34" s="42">
        <f>(D34/D38)</f>
        <v>4.8888987412722736E-4</v>
      </c>
      <c r="D34" s="43">
        <f>Orçamento!J37</f>
        <v>1832.8776543000001</v>
      </c>
      <c r="E34" s="42">
        <v>1</v>
      </c>
      <c r="F34" s="43">
        <f>D34*E34</f>
        <v>1832.8776543000001</v>
      </c>
      <c r="G34" s="50"/>
      <c r="H34" s="50"/>
      <c r="I34" s="50"/>
      <c r="J34" s="50"/>
      <c r="K34" s="42"/>
      <c r="L34" s="43"/>
    </row>
    <row r="35" spans="1:15" s="39" customFormat="1" ht="24" x14ac:dyDescent="0.2">
      <c r="A35" s="41">
        <v>24</v>
      </c>
      <c r="B35" s="20" t="s">
        <v>51</v>
      </c>
      <c r="C35" s="42">
        <f>(D35/D38)</f>
        <v>2.1959592454887274E-4</v>
      </c>
      <c r="D35" s="43">
        <f>Orçamento!J38</f>
        <v>823.27837899999986</v>
      </c>
      <c r="E35" s="42">
        <v>1</v>
      </c>
      <c r="F35" s="43">
        <f>D35*E35</f>
        <v>823.27837899999986</v>
      </c>
      <c r="G35" s="17"/>
      <c r="H35" s="17"/>
      <c r="I35" s="17"/>
      <c r="J35" s="17"/>
      <c r="K35" s="42"/>
      <c r="L35" s="43"/>
    </row>
    <row r="36" spans="1:15" s="39" customFormat="1" x14ac:dyDescent="0.2">
      <c r="A36" s="41">
        <v>25</v>
      </c>
      <c r="B36" s="20" t="s">
        <v>53</v>
      </c>
      <c r="C36" s="42">
        <f>(D36/D38)</f>
        <v>8.1891973422442332E-4</v>
      </c>
      <c r="D36" s="43">
        <f>Orçamento!J39</f>
        <v>3070.179525</v>
      </c>
      <c r="E36" s="51"/>
      <c r="F36" s="52"/>
      <c r="G36" s="52"/>
      <c r="H36" s="52"/>
      <c r="I36" s="51"/>
      <c r="J36" s="51"/>
      <c r="K36" s="42">
        <v>1</v>
      </c>
      <c r="L36" s="43">
        <f>D36*K36</f>
        <v>3070.179525</v>
      </c>
    </row>
    <row r="37" spans="1:15" s="39" customForma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5" s="39" customFormat="1" ht="15" x14ac:dyDescent="0.25">
      <c r="A38" s="1" t="s">
        <v>55</v>
      </c>
      <c r="B38" s="1"/>
      <c r="C38" s="42">
        <f>SUM(C12:C36)</f>
        <v>1.0000000026673348</v>
      </c>
      <c r="D38" s="53">
        <f>SUM(D12:D36)-0.01</f>
        <v>3749060.3739176998</v>
      </c>
      <c r="E38" s="42">
        <f>((F38*100)/D38)%</f>
        <v>8.974635692160135E-2</v>
      </c>
      <c r="F38" s="53">
        <f>SUM(F12:F36)</f>
        <v>336464.51043825009</v>
      </c>
      <c r="G38" s="42">
        <f>((H38*100)/D38)%</f>
        <v>0.38827345242048239</v>
      </c>
      <c r="H38" s="53">
        <f>SUM(H12:H36)</f>
        <v>1455660.61471385</v>
      </c>
      <c r="I38" s="42">
        <f>((J38*100)/D38)%</f>
        <v>0.51419372228967153</v>
      </c>
      <c r="J38" s="53">
        <f>SUM(J12:J36)</f>
        <v>1927743.3087534499</v>
      </c>
      <c r="K38" s="42">
        <f>((L38*100)/D38)%</f>
        <v>7.786471035579761E-3</v>
      </c>
      <c r="L38" s="53">
        <f>SUM(L12:L36)</f>
        <v>29191.950012149999</v>
      </c>
      <c r="M38" s="54"/>
    </row>
    <row r="39" spans="1:15" s="39" customFormat="1" ht="15" x14ac:dyDescent="0.25">
      <c r="A39" s="1" t="s">
        <v>74</v>
      </c>
      <c r="B39" s="1"/>
      <c r="C39" s="1"/>
      <c r="D39" s="44"/>
      <c r="E39" s="42">
        <f>E38</f>
        <v>8.974635692160135E-2</v>
      </c>
      <c r="F39" s="55">
        <f>F38</f>
        <v>336464.51043825009</v>
      </c>
      <c r="G39" s="56">
        <f>G38+E38</f>
        <v>0.47801980934208377</v>
      </c>
      <c r="H39" s="55">
        <f>H38+F38</f>
        <v>1792125.1251521001</v>
      </c>
      <c r="I39" s="56">
        <f>I38+G38+E38</f>
        <v>0.9922135316317553</v>
      </c>
      <c r="J39" s="55">
        <f>J38+H38+F38</f>
        <v>3719868.4339055498</v>
      </c>
      <c r="K39" s="56">
        <f>K38+I38+G38+E38</f>
        <v>1.000000002667335</v>
      </c>
      <c r="L39" s="53">
        <f>L38+J39-0.01</f>
        <v>3749060.3739177003</v>
      </c>
      <c r="M39" s="54"/>
    </row>
    <row r="40" spans="1:15" s="39" customFormat="1" x14ac:dyDescent="0.2"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</row>
    <row r="41" spans="1:15" s="39" customFormat="1" ht="12.75" customHeight="1" x14ac:dyDescent="0.2">
      <c r="B41" s="8" t="s">
        <v>56</v>
      </c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5" s="39" customFormat="1" ht="12" x14ac:dyDescent="0.2">
      <c r="B42" s="33"/>
      <c r="C42" s="33"/>
      <c r="D42" s="35"/>
      <c r="E42" s="35"/>
      <c r="F42" s="33"/>
      <c r="G42" s="33"/>
      <c r="H42" s="33"/>
      <c r="I42" s="33"/>
      <c r="J42" s="33"/>
      <c r="K42" s="33"/>
    </row>
    <row r="43" spans="1:15" s="39" customFormat="1" ht="12" x14ac:dyDescent="0.2">
      <c r="B43" s="7" t="s">
        <v>57</v>
      </c>
      <c r="C43" s="7"/>
      <c r="D43" s="7"/>
      <c r="E43" s="7"/>
      <c r="F43" s="33"/>
      <c r="G43" s="33"/>
      <c r="H43" s="7" t="s">
        <v>57</v>
      </c>
      <c r="I43" s="7"/>
      <c r="J43" s="7"/>
      <c r="K43" s="7"/>
      <c r="O43" s="57"/>
    </row>
    <row r="44" spans="1:15" s="39" customFormat="1" ht="12" x14ac:dyDescent="0.2">
      <c r="B44" s="7" t="s">
        <v>75</v>
      </c>
      <c r="C44" s="7"/>
      <c r="D44" s="7"/>
      <c r="E44" s="7"/>
      <c r="F44" s="33"/>
      <c r="G44" s="33"/>
      <c r="H44" s="7" t="s">
        <v>59</v>
      </c>
      <c r="I44" s="7"/>
      <c r="J44" s="7"/>
      <c r="K44" s="7"/>
    </row>
  </sheetData>
  <mergeCells count="16">
    <mergeCell ref="B40:L40"/>
    <mergeCell ref="B41:L41"/>
    <mergeCell ref="B43:E43"/>
    <mergeCell ref="H43:K43"/>
    <mergeCell ref="B44:E44"/>
    <mergeCell ref="H44:K44"/>
    <mergeCell ref="A9:L9"/>
    <mergeCell ref="B11:L11"/>
    <mergeCell ref="A37:L37"/>
    <mergeCell ref="A38:B38"/>
    <mergeCell ref="A39:C39"/>
    <mergeCell ref="A1:L4"/>
    <mergeCell ref="A5:L5"/>
    <mergeCell ref="A6:L6"/>
    <mergeCell ref="A7:L7"/>
    <mergeCell ref="A8:L8"/>
  </mergeCells>
  <printOptions horizontalCentered="1"/>
  <pageMargins left="0.39374999999999999" right="0.39374999999999999" top="0.39374999999999999" bottom="0.39374999999999999" header="0.31527777777777799" footer="0.51180555555555496"/>
  <pageSetup paperSize="9" scale="57" firstPageNumber="0" orientation="landscape" horizontalDpi="300" verticalDpi="300" r:id="rId1"/>
  <headerFooter>
    <oddHeader>&amp;C&amp;11ESTADO DO RIO GRANDE DO SUL&amp;12PREFEITURA MUNICIPAL DE TRÊS PASSOS&amp;11SECRETARIA MUNICIPAL DE OBRAS E VIAÇÃO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showZeros="0" view="pageBreakPreview" zoomScaleNormal="100" workbookViewId="0">
      <selection activeCell="O12" sqref="O12"/>
    </sheetView>
  </sheetViews>
  <sheetFormatPr defaultRowHeight="12.75" x14ac:dyDescent="0.2"/>
  <cols>
    <col min="1" max="1" width="4.42578125" customWidth="1"/>
    <col min="2" max="2" width="35.42578125" customWidth="1"/>
    <col min="3" max="3" width="7.5703125" customWidth="1"/>
    <col min="4" max="4" width="6.7109375" customWidth="1"/>
    <col min="5" max="5" width="6.85546875" customWidth="1"/>
    <col min="6" max="6" width="4.42578125" customWidth="1"/>
    <col min="7" max="7" width="5.85546875" customWidth="1"/>
    <col min="8" max="8" width="5.28515625" customWidth="1"/>
    <col min="9" max="10" width="11.42578125" customWidth="1"/>
    <col min="11" max="11" width="12.28515625" customWidth="1"/>
    <col min="12" max="12" width="14.5703125" customWidth="1"/>
    <col min="13" max="1025" width="11.42578125" customWidth="1"/>
  </cols>
  <sheetData>
    <row r="1" spans="1:15" x14ac:dyDescent="0.2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5" x14ac:dyDescent="0.2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5" x14ac:dyDescent="0.2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5" x14ac:dyDescent="0.2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5" ht="12.75" customHeight="1" x14ac:dyDescent="0.2">
      <c r="A5" s="97" t="s">
        <v>76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1:15" ht="48" x14ac:dyDescent="0.2">
      <c r="A6" s="58" t="s">
        <v>77</v>
      </c>
      <c r="B6" s="58" t="s">
        <v>78</v>
      </c>
      <c r="C6" s="58" t="s">
        <v>79</v>
      </c>
      <c r="D6" s="58" t="s">
        <v>80</v>
      </c>
      <c r="E6" s="58" t="s">
        <v>81</v>
      </c>
      <c r="F6" s="58" t="s">
        <v>82</v>
      </c>
      <c r="G6" s="58" t="s">
        <v>83</v>
      </c>
      <c r="H6" s="58" t="s">
        <v>84</v>
      </c>
      <c r="I6" s="58" t="s">
        <v>85</v>
      </c>
      <c r="J6" s="58" t="s">
        <v>86</v>
      </c>
      <c r="K6" s="58" t="s">
        <v>87</v>
      </c>
      <c r="L6" s="58" t="s">
        <v>88</v>
      </c>
    </row>
    <row r="7" spans="1:15" x14ac:dyDescent="0.2">
      <c r="A7" s="15">
        <v>1</v>
      </c>
      <c r="B7" s="14" t="s">
        <v>89</v>
      </c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5" x14ac:dyDescent="0.2">
      <c r="A8" s="16" t="s">
        <v>90</v>
      </c>
      <c r="B8" s="16" t="s">
        <v>91</v>
      </c>
      <c r="C8" s="16" t="s">
        <v>92</v>
      </c>
      <c r="D8" s="59">
        <v>1</v>
      </c>
      <c r="E8" s="59">
        <v>81.5</v>
      </c>
      <c r="F8" s="60">
        <v>1</v>
      </c>
      <c r="G8" s="61">
        <v>1</v>
      </c>
      <c r="H8" s="61">
        <v>60</v>
      </c>
      <c r="I8" s="16">
        <v>6260</v>
      </c>
      <c r="J8" s="62">
        <v>39.409999999999997</v>
      </c>
      <c r="K8" s="62">
        <f>D8*((E8*F8*G8)/H8)*J8</f>
        <v>53.531916666666667</v>
      </c>
      <c r="L8" s="63" t="s">
        <v>93</v>
      </c>
      <c r="O8" s="64"/>
    </row>
    <row r="9" spans="1:15" x14ac:dyDescent="0.2">
      <c r="A9" s="16" t="s">
        <v>94</v>
      </c>
      <c r="B9" s="16" t="s">
        <v>95</v>
      </c>
      <c r="C9" s="16" t="s">
        <v>92</v>
      </c>
      <c r="D9" s="65">
        <v>1</v>
      </c>
      <c r="E9" s="59">
        <f>E8</f>
        <v>81.5</v>
      </c>
      <c r="F9" s="66">
        <v>1</v>
      </c>
      <c r="G9" s="67">
        <v>1</v>
      </c>
      <c r="H9" s="67">
        <v>60</v>
      </c>
      <c r="I9" s="16">
        <v>91496</v>
      </c>
      <c r="J9" s="62">
        <v>44.49</v>
      </c>
      <c r="K9" s="62">
        <f>D9*((E9*F9*G9)/H9)*J9</f>
        <v>60.432250000000003</v>
      </c>
      <c r="L9" s="16" t="s">
        <v>93</v>
      </c>
      <c r="O9" s="64"/>
    </row>
    <row r="10" spans="1:15" ht="24" x14ac:dyDescent="0.2">
      <c r="A10" s="16" t="s">
        <v>96</v>
      </c>
      <c r="B10" s="68" t="s">
        <v>97</v>
      </c>
      <c r="C10" s="16" t="s">
        <v>98</v>
      </c>
      <c r="D10" s="65">
        <f>SUM(F13:F17)</f>
        <v>3</v>
      </c>
      <c r="E10" s="65">
        <f>$E$8</f>
        <v>81.5</v>
      </c>
      <c r="F10" s="66">
        <v>1</v>
      </c>
      <c r="G10" s="69">
        <v>2</v>
      </c>
      <c r="H10" s="67">
        <v>60</v>
      </c>
      <c r="I10" s="67" t="s">
        <v>99</v>
      </c>
      <c r="J10" s="62">
        <v>233.51660000000001</v>
      </c>
      <c r="K10" s="62">
        <f>D10*((E10*F10*G10)/H10)*J10</f>
        <v>1903.1602900000003</v>
      </c>
      <c r="L10" s="63" t="s">
        <v>100</v>
      </c>
    </row>
    <row r="11" spans="1:15" x14ac:dyDescent="0.2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</row>
    <row r="12" spans="1:15" x14ac:dyDescent="0.2">
      <c r="A12" s="15">
        <v>2</v>
      </c>
      <c r="B12" s="14" t="s">
        <v>101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5" x14ac:dyDescent="0.2">
      <c r="A13" s="16" t="s">
        <v>102</v>
      </c>
      <c r="B13" s="16" t="s">
        <v>103</v>
      </c>
      <c r="C13" s="16" t="s">
        <v>92</v>
      </c>
      <c r="D13" s="65">
        <v>1</v>
      </c>
      <c r="E13" s="65">
        <f>$E$8</f>
        <v>81.5</v>
      </c>
      <c r="F13" s="66">
        <v>1</v>
      </c>
      <c r="G13" s="67">
        <v>2</v>
      </c>
      <c r="H13" s="67">
        <v>60</v>
      </c>
      <c r="I13" s="67" t="s">
        <v>104</v>
      </c>
      <c r="J13" s="62">
        <v>69.862300000000005</v>
      </c>
      <c r="K13" s="62">
        <f>D13*((E13*F13*G13)/H13)*J13</f>
        <v>189.79258166666668</v>
      </c>
      <c r="L13" s="63" t="s">
        <v>100</v>
      </c>
    </row>
    <row r="14" spans="1:15" x14ac:dyDescent="0.2">
      <c r="A14" s="16" t="s">
        <v>105</v>
      </c>
      <c r="B14" s="28" t="s">
        <v>106</v>
      </c>
      <c r="C14" s="16" t="s">
        <v>92</v>
      </c>
      <c r="D14" s="65">
        <v>1</v>
      </c>
      <c r="E14" s="65">
        <f>$E$8</f>
        <v>81.5</v>
      </c>
      <c r="F14" s="66">
        <v>0.5</v>
      </c>
      <c r="G14" s="67">
        <v>2</v>
      </c>
      <c r="H14" s="67">
        <v>60</v>
      </c>
      <c r="I14" s="67" t="s">
        <v>107</v>
      </c>
      <c r="J14" s="62">
        <v>56.478400000000001</v>
      </c>
      <c r="K14" s="62">
        <f>D14*((E14*F14*G14)/H14)*J14</f>
        <v>76.716493333333332</v>
      </c>
      <c r="L14" s="63" t="s">
        <v>100</v>
      </c>
    </row>
    <row r="15" spans="1:15" x14ac:dyDescent="0.2">
      <c r="A15" s="16" t="s">
        <v>108</v>
      </c>
      <c r="B15" s="28" t="s">
        <v>109</v>
      </c>
      <c r="C15" s="16" t="s">
        <v>92</v>
      </c>
      <c r="D15" s="65">
        <v>1</v>
      </c>
      <c r="E15" s="65">
        <f>$E$8</f>
        <v>81.5</v>
      </c>
      <c r="F15" s="66">
        <v>0.5</v>
      </c>
      <c r="G15" s="67">
        <v>2</v>
      </c>
      <c r="H15" s="67">
        <v>60</v>
      </c>
      <c r="I15" s="67" t="s">
        <v>110</v>
      </c>
      <c r="J15" s="62">
        <v>4.3198999999999996</v>
      </c>
      <c r="K15" s="62">
        <f>D15*((E15*F15*G15)/H15)*J15</f>
        <v>5.8678641666666662</v>
      </c>
      <c r="L15" s="63" t="s">
        <v>100</v>
      </c>
    </row>
    <row r="16" spans="1:15" ht="24" x14ac:dyDescent="0.2">
      <c r="A16" s="16" t="s">
        <v>111</v>
      </c>
      <c r="B16" s="20" t="s">
        <v>112</v>
      </c>
      <c r="C16" s="16" t="s">
        <v>92</v>
      </c>
      <c r="D16" s="65">
        <v>1</v>
      </c>
      <c r="E16" s="65">
        <f>$E$8</f>
        <v>81.5</v>
      </c>
      <c r="F16" s="66">
        <v>0.5</v>
      </c>
      <c r="G16" s="67">
        <v>2</v>
      </c>
      <c r="H16" s="67">
        <v>60</v>
      </c>
      <c r="I16" s="67" t="s">
        <v>113</v>
      </c>
      <c r="J16" s="62">
        <v>63.885300000000001</v>
      </c>
      <c r="K16" s="62">
        <f>D16*((E16*F16*G16)/H16)*J16</f>
        <v>86.777532500000007</v>
      </c>
      <c r="L16" s="63" t="s">
        <v>100</v>
      </c>
    </row>
    <row r="17" spans="1:12" x14ac:dyDescent="0.2">
      <c r="A17" s="16" t="s">
        <v>114</v>
      </c>
      <c r="B17" s="28" t="s">
        <v>115</v>
      </c>
      <c r="C17" s="16" t="s">
        <v>92</v>
      </c>
      <c r="D17" s="65">
        <v>1</v>
      </c>
      <c r="E17" s="65">
        <f>$E$8</f>
        <v>81.5</v>
      </c>
      <c r="F17" s="66">
        <v>0.5</v>
      </c>
      <c r="G17" s="67">
        <v>2</v>
      </c>
      <c r="H17" s="67">
        <v>60</v>
      </c>
      <c r="I17" s="67" t="s">
        <v>116</v>
      </c>
      <c r="J17" s="62">
        <v>74.115899999999996</v>
      </c>
      <c r="K17" s="62">
        <f>D17*((E17*F17*G17)/H17)*J17</f>
        <v>100.6740975</v>
      </c>
      <c r="L17" s="63" t="s">
        <v>100</v>
      </c>
    </row>
    <row r="18" spans="1:12" x14ac:dyDescent="0.2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1:12" ht="12.75" customHeight="1" x14ac:dyDescent="0.2">
      <c r="A19" s="33"/>
      <c r="B19" s="33"/>
      <c r="C19" s="33"/>
      <c r="D19" s="33"/>
      <c r="E19" s="33"/>
      <c r="F19" s="33"/>
      <c r="G19" s="33"/>
      <c r="H19" s="33"/>
      <c r="I19" s="97" t="s">
        <v>117</v>
      </c>
      <c r="J19" s="97"/>
      <c r="K19" s="62">
        <f>SUM(K8:K17)</f>
        <v>2476.953025833333</v>
      </c>
      <c r="L19" s="33"/>
    </row>
    <row r="20" spans="1:12" x14ac:dyDescent="0.2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</row>
    <row r="21" spans="1:12" ht="12.75" customHeight="1" x14ac:dyDescent="0.2">
      <c r="A21" s="8" t="s">
        <v>118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71"/>
    </row>
    <row r="22" spans="1:12" x14ac:dyDescent="0.2">
      <c r="A22" s="33"/>
      <c r="B22" s="33"/>
      <c r="C22" s="35"/>
      <c r="D22" s="35"/>
      <c r="E22" s="33"/>
      <c r="F22" s="33"/>
      <c r="G22" s="33"/>
      <c r="H22" s="33"/>
      <c r="I22" s="33"/>
      <c r="J22" s="33"/>
      <c r="L22" s="71"/>
    </row>
    <row r="23" spans="1:12" x14ac:dyDescent="0.2">
      <c r="A23" s="7" t="s">
        <v>57</v>
      </c>
      <c r="B23" s="7"/>
      <c r="C23" s="7"/>
      <c r="D23" s="7"/>
      <c r="E23" s="33"/>
      <c r="F23" s="33"/>
      <c r="G23" s="7" t="s">
        <v>57</v>
      </c>
      <c r="H23" s="7"/>
      <c r="I23" s="7"/>
      <c r="J23" s="7"/>
      <c r="K23" s="7"/>
    </row>
    <row r="24" spans="1:12" x14ac:dyDescent="0.2">
      <c r="A24" s="7" t="s">
        <v>75</v>
      </c>
      <c r="B24" s="7"/>
      <c r="C24" s="7"/>
      <c r="D24" s="7"/>
      <c r="E24" s="33"/>
      <c r="F24" s="33"/>
      <c r="G24" s="7" t="s">
        <v>59</v>
      </c>
      <c r="H24" s="7"/>
      <c r="I24" s="7"/>
      <c r="J24" s="7"/>
      <c r="K24" s="7"/>
    </row>
    <row r="25" spans="1:12" x14ac:dyDescent="0.2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</row>
    <row r="26" spans="1:12" x14ac:dyDescent="0.2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</row>
    <row r="27" spans="1:12" x14ac:dyDescent="0.2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</row>
    <row r="28" spans="1:12" x14ac:dyDescent="0.2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</row>
    <row r="29" spans="1:12" x14ac:dyDescent="0.2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</row>
    <row r="30" spans="1:12" x14ac:dyDescent="0.2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</row>
    <row r="31" spans="1:12" x14ac:dyDescent="0.2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</row>
    <row r="32" spans="1:12" x14ac:dyDescent="0.2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</row>
    <row r="33" spans="1:12" x14ac:dyDescent="0.2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</row>
    <row r="34" spans="1:12" x14ac:dyDescent="0.2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</row>
    <row r="35" spans="1:12" x14ac:dyDescent="0.2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</row>
    <row r="36" spans="1:12" x14ac:dyDescent="0.2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</row>
    <row r="37" spans="1:12" x14ac:dyDescent="0.2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</row>
    <row r="38" spans="1:12" x14ac:dyDescent="0.2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</row>
    <row r="39" spans="1:12" x14ac:dyDescent="0.2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</row>
    <row r="40" spans="1:12" x14ac:dyDescent="0.2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</row>
    <row r="41" spans="1:12" x14ac:dyDescent="0.2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</row>
    <row r="42" spans="1:12" x14ac:dyDescent="0.2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</row>
    <row r="43" spans="1:12" x14ac:dyDescent="0.2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</row>
    <row r="57" spans="1:12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71"/>
    </row>
    <row r="58" spans="1:12" x14ac:dyDescent="0.2">
      <c r="A58" s="33"/>
      <c r="B58" s="33"/>
      <c r="C58" s="35"/>
      <c r="D58" s="35"/>
      <c r="E58" s="33"/>
      <c r="F58" s="33"/>
      <c r="G58" s="33"/>
      <c r="H58" s="33"/>
      <c r="I58" s="33"/>
      <c r="J58" s="33"/>
      <c r="L58" s="71"/>
    </row>
    <row r="59" spans="1:12" x14ac:dyDescent="0.2">
      <c r="A59" s="7"/>
      <c r="B59" s="7"/>
      <c r="C59" s="7"/>
      <c r="D59" s="7"/>
      <c r="E59" s="33"/>
      <c r="F59" s="33"/>
      <c r="G59" s="7"/>
      <c r="H59" s="7"/>
      <c r="I59" s="7"/>
      <c r="J59" s="7"/>
      <c r="K59" s="7"/>
    </row>
    <row r="60" spans="1:12" x14ac:dyDescent="0.2">
      <c r="A60" s="7"/>
      <c r="B60" s="7"/>
      <c r="C60" s="7"/>
      <c r="D60" s="7"/>
      <c r="E60" s="33"/>
      <c r="F60" s="33"/>
      <c r="G60" s="7"/>
      <c r="H60" s="7"/>
      <c r="I60" s="7"/>
      <c r="J60" s="7"/>
      <c r="K60" s="7"/>
    </row>
  </sheetData>
  <mergeCells count="15">
    <mergeCell ref="A57:K57"/>
    <mergeCell ref="A59:D59"/>
    <mergeCell ref="G59:K59"/>
    <mergeCell ref="A60:D60"/>
    <mergeCell ref="G60:K60"/>
    <mergeCell ref="A21:K21"/>
    <mergeCell ref="A23:D23"/>
    <mergeCell ref="G23:K23"/>
    <mergeCell ref="A24:D24"/>
    <mergeCell ref="G24:K24"/>
    <mergeCell ref="A1:L4"/>
    <mergeCell ref="A5:L5"/>
    <mergeCell ref="B7:L7"/>
    <mergeCell ref="B12:L12"/>
    <mergeCell ref="I19:J19"/>
  </mergeCells>
  <pageMargins left="0.78749999999999998" right="0.78749999999999998" top="0.98472222222222205" bottom="0.98472222222222205" header="0.49236111111111103" footer="0.49236111111111103"/>
  <pageSetup paperSize="9" firstPageNumber="0" orientation="landscape" horizontalDpi="300" verticalDpi="300" r:id="rId1"/>
  <headerFooter>
    <oddHeader>&amp;C&amp;A</oddHeader>
    <oddFooter>&amp;CPágina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showZeros="0" view="pageBreakPreview" topLeftCell="A16" zoomScaleNormal="100" workbookViewId="0">
      <selection activeCell="D26" sqref="D26"/>
    </sheetView>
  </sheetViews>
  <sheetFormatPr defaultRowHeight="12.75" x14ac:dyDescent="0.2"/>
  <cols>
    <col min="1" max="1" width="11.42578125" customWidth="1"/>
    <col min="2" max="2" width="10.85546875" customWidth="1"/>
    <col min="3" max="3" width="42.5703125" customWidth="1"/>
    <col min="4" max="4" width="11.42578125" customWidth="1"/>
    <col min="5" max="5" width="14.28515625" customWidth="1"/>
    <col min="6" max="6" width="15.140625" customWidth="1"/>
    <col min="7" max="1025" width="11.42578125" customWidth="1"/>
  </cols>
  <sheetData>
    <row r="1" spans="1:6" x14ac:dyDescent="0.2">
      <c r="A1" s="6"/>
      <c r="B1" s="6"/>
      <c r="C1" s="6"/>
      <c r="D1" s="6"/>
      <c r="E1" s="6"/>
      <c r="F1" s="6"/>
    </row>
    <row r="2" spans="1:6" x14ac:dyDescent="0.2">
      <c r="A2" s="6"/>
      <c r="B2" s="6"/>
      <c r="C2" s="6"/>
      <c r="D2" s="6"/>
      <c r="E2" s="6"/>
      <c r="F2" s="6"/>
    </row>
    <row r="3" spans="1:6" x14ac:dyDescent="0.2">
      <c r="A3" s="6"/>
      <c r="B3" s="6"/>
      <c r="C3" s="6"/>
      <c r="D3" s="6"/>
      <c r="E3" s="6"/>
      <c r="F3" s="6"/>
    </row>
    <row r="4" spans="1:6" x14ac:dyDescent="0.2">
      <c r="A4" s="6"/>
      <c r="B4" s="6"/>
      <c r="C4" s="6"/>
      <c r="D4" s="6"/>
      <c r="E4" s="6"/>
      <c r="F4" s="6"/>
    </row>
    <row r="5" spans="1:6" ht="42" customHeight="1" x14ac:dyDescent="0.2">
      <c r="A5" s="98" t="s">
        <v>119</v>
      </c>
      <c r="B5" s="98"/>
      <c r="C5" s="99" t="s">
        <v>120</v>
      </c>
      <c r="D5" s="99"/>
      <c r="E5" s="99"/>
      <c r="F5" s="99"/>
    </row>
    <row r="6" spans="1:6" ht="12.75" customHeight="1" x14ac:dyDescent="0.2">
      <c r="A6" s="98" t="s">
        <v>121</v>
      </c>
      <c r="B6" s="98"/>
      <c r="C6" s="98" t="s">
        <v>122</v>
      </c>
      <c r="D6" s="98"/>
      <c r="E6" s="98"/>
      <c r="F6" s="98"/>
    </row>
    <row r="7" spans="1:6" ht="12.75" customHeight="1" x14ac:dyDescent="0.2">
      <c r="A7" s="98" t="s">
        <v>123</v>
      </c>
      <c r="B7" s="98"/>
      <c r="C7" s="98" t="s">
        <v>124</v>
      </c>
      <c r="D7" s="98"/>
      <c r="E7" s="98"/>
      <c r="F7" s="98"/>
    </row>
    <row r="8" spans="1:6" ht="12.75" customHeight="1" x14ac:dyDescent="0.2">
      <c r="A8" s="98" t="s">
        <v>125</v>
      </c>
      <c r="B8" s="98"/>
      <c r="C8" s="100" t="s">
        <v>126</v>
      </c>
      <c r="D8" s="100"/>
      <c r="E8" s="100"/>
      <c r="F8" s="100"/>
    </row>
    <row r="9" spans="1:6" x14ac:dyDescent="0.2">
      <c r="A9" s="72"/>
      <c r="B9" s="73"/>
      <c r="C9" s="74"/>
      <c r="D9" s="28"/>
      <c r="E9" s="70"/>
      <c r="F9" s="70"/>
    </row>
    <row r="10" spans="1:6" ht="24" x14ac:dyDescent="0.2">
      <c r="A10" s="72" t="s">
        <v>127</v>
      </c>
      <c r="B10" s="72" t="s">
        <v>128</v>
      </c>
      <c r="C10" s="72" t="s">
        <v>129</v>
      </c>
      <c r="D10" s="72" t="s">
        <v>130</v>
      </c>
      <c r="E10" s="72" t="s">
        <v>131</v>
      </c>
      <c r="F10" s="72" t="s">
        <v>132</v>
      </c>
    </row>
    <row r="11" spans="1:6" ht="48" x14ac:dyDescent="0.2">
      <c r="A11" s="72">
        <v>5835</v>
      </c>
      <c r="B11" s="75">
        <v>3.3099999999999997E-2</v>
      </c>
      <c r="C11" s="76" t="s">
        <v>133</v>
      </c>
      <c r="D11" s="77" t="s">
        <v>98</v>
      </c>
      <c r="E11" s="78">
        <v>392.62</v>
      </c>
      <c r="F11" s="79">
        <f t="shared" ref="F11:F21" si="0">(B11*E11)</f>
        <v>12.995721999999999</v>
      </c>
    </row>
    <row r="12" spans="1:6" ht="48" x14ac:dyDescent="0.2">
      <c r="A12" s="72">
        <v>5837</v>
      </c>
      <c r="B12" s="75">
        <v>6.7799999999999999E-2</v>
      </c>
      <c r="C12" s="76" t="s">
        <v>134</v>
      </c>
      <c r="D12" s="77" t="s">
        <v>92</v>
      </c>
      <c r="E12" s="78">
        <v>143.91</v>
      </c>
      <c r="F12" s="79">
        <f t="shared" si="0"/>
        <v>9.7570979999999992</v>
      </c>
    </row>
    <row r="13" spans="1:6" ht="48" x14ac:dyDescent="0.2">
      <c r="A13" s="72">
        <v>101020</v>
      </c>
      <c r="B13" s="75">
        <v>2.5548000000000002</v>
      </c>
      <c r="C13" s="76" t="s">
        <v>135</v>
      </c>
      <c r="D13" s="77" t="s">
        <v>136</v>
      </c>
      <c r="E13" s="78">
        <v>463.28</v>
      </c>
      <c r="F13" s="79">
        <f t="shared" si="0"/>
        <v>1183.5877439999999</v>
      </c>
    </row>
    <row r="14" spans="1:6" ht="24" x14ac:dyDescent="0.2">
      <c r="A14" s="72">
        <v>88314</v>
      </c>
      <c r="B14" s="75">
        <v>0.80720000000000003</v>
      </c>
      <c r="C14" s="76" t="s">
        <v>137</v>
      </c>
      <c r="D14" s="77" t="s">
        <v>138</v>
      </c>
      <c r="E14" s="78">
        <v>20.48</v>
      </c>
      <c r="F14" s="79">
        <f t="shared" si="0"/>
        <v>16.531456000000002</v>
      </c>
    </row>
    <row r="15" spans="1:6" ht="72" x14ac:dyDescent="0.2">
      <c r="A15" s="72">
        <v>91386</v>
      </c>
      <c r="B15" s="75">
        <v>3.3099999999999997E-2</v>
      </c>
      <c r="C15" s="76" t="s">
        <v>139</v>
      </c>
      <c r="D15" s="77" t="s">
        <v>98</v>
      </c>
      <c r="E15" s="78">
        <v>236.92</v>
      </c>
      <c r="F15" s="79">
        <f t="shared" si="0"/>
        <v>7.8420519999999989</v>
      </c>
    </row>
    <row r="16" spans="1:6" ht="48" x14ac:dyDescent="0.2">
      <c r="A16" s="72">
        <v>95631</v>
      </c>
      <c r="B16" s="75">
        <v>5.7500000000000002E-2</v>
      </c>
      <c r="C16" s="76" t="s">
        <v>140</v>
      </c>
      <c r="D16" s="77" t="s">
        <v>98</v>
      </c>
      <c r="E16" s="78">
        <v>205.09</v>
      </c>
      <c r="F16" s="79">
        <f t="shared" si="0"/>
        <v>11.792675000000001</v>
      </c>
    </row>
    <row r="17" spans="1:12" ht="48" x14ac:dyDescent="0.2">
      <c r="A17" s="72">
        <v>95632</v>
      </c>
      <c r="B17" s="75">
        <v>4.3400000000000001E-2</v>
      </c>
      <c r="C17" s="76" t="s">
        <v>141</v>
      </c>
      <c r="D17" s="77" t="s">
        <v>92</v>
      </c>
      <c r="E17" s="78">
        <v>65.62</v>
      </c>
      <c r="F17" s="79">
        <f t="shared" si="0"/>
        <v>2.8479080000000003</v>
      </c>
    </row>
    <row r="18" spans="1:12" ht="36" x14ac:dyDescent="0.2">
      <c r="A18" s="72">
        <v>96155</v>
      </c>
      <c r="B18" s="75">
        <v>6.6799999999999998E-2</v>
      </c>
      <c r="C18" s="76" t="s">
        <v>142</v>
      </c>
      <c r="D18" s="77" t="s">
        <v>92</v>
      </c>
      <c r="E18" s="78">
        <v>50.61</v>
      </c>
      <c r="F18" s="79">
        <f t="shared" si="0"/>
        <v>3.3807480000000001</v>
      </c>
    </row>
    <row r="19" spans="1:12" ht="36" x14ac:dyDescent="0.2">
      <c r="A19" s="72">
        <v>96157</v>
      </c>
      <c r="B19" s="75">
        <v>3.4099999999999998E-2</v>
      </c>
      <c r="C19" s="76" t="s">
        <v>143</v>
      </c>
      <c r="D19" s="77" t="s">
        <v>98</v>
      </c>
      <c r="E19" s="78">
        <v>138.93</v>
      </c>
      <c r="F19" s="79">
        <f t="shared" si="0"/>
        <v>4.7375129999999999</v>
      </c>
    </row>
    <row r="20" spans="1:12" ht="48" x14ac:dyDescent="0.2">
      <c r="A20" s="72">
        <v>96463</v>
      </c>
      <c r="B20" s="75">
        <v>2.9899999999999999E-2</v>
      </c>
      <c r="C20" s="76" t="s">
        <v>144</v>
      </c>
      <c r="D20" s="77" t="s">
        <v>98</v>
      </c>
      <c r="E20" s="78">
        <v>188.9</v>
      </c>
      <c r="F20" s="79">
        <f t="shared" si="0"/>
        <v>5.64811</v>
      </c>
    </row>
    <row r="21" spans="1:12" ht="48" x14ac:dyDescent="0.2">
      <c r="A21" s="72">
        <v>96464</v>
      </c>
      <c r="B21" s="75">
        <v>7.0999999999999994E-2</v>
      </c>
      <c r="C21" s="76" t="s">
        <v>145</v>
      </c>
      <c r="D21" s="77" t="s">
        <v>92</v>
      </c>
      <c r="E21" s="78">
        <v>70.36</v>
      </c>
      <c r="F21" s="79">
        <f t="shared" si="0"/>
        <v>4.9955599999999993</v>
      </c>
    </row>
    <row r="22" spans="1:12" x14ac:dyDescent="0.2">
      <c r="A22" s="33"/>
      <c r="B22" s="33"/>
      <c r="C22" s="33"/>
      <c r="D22" s="80"/>
      <c r="E22" s="33"/>
      <c r="F22" s="33"/>
    </row>
    <row r="23" spans="1:12" x14ac:dyDescent="0.2">
      <c r="A23" s="33"/>
      <c r="B23" s="33"/>
      <c r="C23" s="33"/>
      <c r="D23" s="80"/>
      <c r="E23" s="15" t="s">
        <v>146</v>
      </c>
      <c r="F23" s="81">
        <f>SUM(F11:F21)</f>
        <v>1264.1165859999999</v>
      </c>
    </row>
    <row r="24" spans="1:12" x14ac:dyDescent="0.2">
      <c r="A24" s="33"/>
      <c r="B24" s="33"/>
      <c r="C24" s="33"/>
      <c r="D24" s="80"/>
      <c r="E24" s="33"/>
      <c r="F24" s="33"/>
    </row>
    <row r="25" spans="1:12" ht="12.75" customHeight="1" x14ac:dyDescent="0.2">
      <c r="A25" s="8" t="s">
        <v>56</v>
      </c>
      <c r="B25" s="8"/>
      <c r="C25" s="8"/>
      <c r="D25" s="8"/>
      <c r="E25" s="8"/>
      <c r="F25" s="8"/>
    </row>
    <row r="26" spans="1:12" x14ac:dyDescent="0.2">
      <c r="A26" s="33"/>
      <c r="B26" s="33"/>
      <c r="C26" s="33"/>
      <c r="D26" s="33"/>
      <c r="E26" s="33"/>
      <c r="F26" s="33"/>
    </row>
    <row r="27" spans="1:12" x14ac:dyDescent="0.2">
      <c r="A27" s="8"/>
      <c r="B27" s="8"/>
      <c r="C27" s="8"/>
      <c r="D27" s="8"/>
      <c r="E27" s="8"/>
      <c r="F27" s="8"/>
      <c r="G27" s="34"/>
      <c r="H27" s="34"/>
      <c r="I27" s="34"/>
      <c r="J27" s="34"/>
      <c r="L27" s="71"/>
    </row>
    <row r="28" spans="1:12" x14ac:dyDescent="0.2">
      <c r="A28" s="7" t="s">
        <v>57</v>
      </c>
      <c r="B28" s="7"/>
      <c r="C28" s="7"/>
      <c r="D28" s="7" t="s">
        <v>57</v>
      </c>
      <c r="E28" s="7"/>
      <c r="F28" s="7"/>
      <c r="G28" s="33"/>
      <c r="H28" s="33"/>
      <c r="I28" s="33"/>
      <c r="J28" s="33"/>
      <c r="L28" s="71"/>
    </row>
    <row r="29" spans="1:12" x14ac:dyDescent="0.2">
      <c r="A29" s="7" t="s">
        <v>75</v>
      </c>
      <c r="B29" s="7"/>
      <c r="C29" s="7"/>
      <c r="D29" s="7" t="s">
        <v>59</v>
      </c>
      <c r="E29" s="7"/>
      <c r="F29" s="7"/>
      <c r="G29" s="36"/>
    </row>
    <row r="30" spans="1:12" x14ac:dyDescent="0.2">
      <c r="F30" s="36"/>
      <c r="G30" s="36"/>
      <c r="H30" s="38"/>
    </row>
  </sheetData>
  <mergeCells count="15">
    <mergeCell ref="A27:F27"/>
    <mergeCell ref="A28:C28"/>
    <mergeCell ref="D28:F28"/>
    <mergeCell ref="A29:C29"/>
    <mergeCell ref="D29:F29"/>
    <mergeCell ref="A7:B7"/>
    <mergeCell ref="C7:F7"/>
    <mergeCell ref="A8:B8"/>
    <mergeCell ref="C8:F8"/>
    <mergeCell ref="A25:F25"/>
    <mergeCell ref="A1:F4"/>
    <mergeCell ref="A5:B5"/>
    <mergeCell ref="C5:F5"/>
    <mergeCell ref="A6:B6"/>
    <mergeCell ref="C6:F6"/>
  </mergeCells>
  <pageMargins left="0.78749999999999998" right="0.78749999999999998" top="0.98472222222222205" bottom="0.98472222222222205" header="0.49236111111111103" footer="0.49236111111111103"/>
  <pageSetup paperSize="9" firstPageNumber="0" orientation="landscape" horizontalDpi="300" verticalDpi="300" r:id="rId1"/>
  <headerFooter>
    <oddHeader>&amp;C&amp;A</oddHeader>
    <oddFooter>&amp;CPágina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Zeros="0" view="pageBreakPreview" topLeftCell="A13" zoomScaleNormal="100" workbookViewId="0">
      <selection activeCell="A25" sqref="A25"/>
    </sheetView>
  </sheetViews>
  <sheetFormatPr defaultRowHeight="12.75" x14ac:dyDescent="0.2"/>
  <cols>
    <col min="1" max="2" width="8.7109375" customWidth="1"/>
    <col min="3" max="3" width="42.5703125" customWidth="1"/>
    <col min="4" max="4" width="8.7109375" customWidth="1"/>
    <col min="5" max="5" width="13.7109375" customWidth="1"/>
    <col min="6" max="6" width="14.42578125" customWidth="1"/>
    <col min="7" max="1025" width="8.7109375" customWidth="1"/>
  </cols>
  <sheetData>
    <row r="1" spans="1:6" x14ac:dyDescent="0.2">
      <c r="A1" s="6"/>
      <c r="B1" s="6"/>
      <c r="C1" s="6"/>
      <c r="D1" s="6"/>
      <c r="E1" s="6"/>
      <c r="F1" s="6"/>
    </row>
    <row r="2" spans="1:6" x14ac:dyDescent="0.2">
      <c r="A2" s="6"/>
      <c r="B2" s="6"/>
      <c r="C2" s="6"/>
      <c r="D2" s="6"/>
      <c r="E2" s="6"/>
      <c r="F2" s="6"/>
    </row>
    <row r="3" spans="1:6" x14ac:dyDescent="0.2">
      <c r="A3" s="6"/>
      <c r="B3" s="6"/>
      <c r="C3" s="6"/>
      <c r="D3" s="6"/>
      <c r="E3" s="6"/>
      <c r="F3" s="6"/>
    </row>
    <row r="4" spans="1:6" x14ac:dyDescent="0.2">
      <c r="A4" s="6"/>
      <c r="B4" s="6"/>
      <c r="C4" s="6"/>
      <c r="D4" s="6"/>
      <c r="E4" s="6"/>
      <c r="F4" s="6"/>
    </row>
    <row r="5" spans="1:6" ht="48.75" customHeight="1" x14ac:dyDescent="0.2">
      <c r="A5" s="101" t="s">
        <v>119</v>
      </c>
      <c r="B5" s="101"/>
      <c r="C5" s="99" t="s">
        <v>147</v>
      </c>
      <c r="D5" s="99"/>
      <c r="E5" s="99"/>
      <c r="F5" s="99"/>
    </row>
    <row r="6" spans="1:6" ht="12.75" customHeight="1" x14ac:dyDescent="0.2">
      <c r="A6" s="101" t="s">
        <v>121</v>
      </c>
      <c r="B6" s="101"/>
      <c r="C6" s="101" t="s">
        <v>122</v>
      </c>
      <c r="D6" s="101"/>
      <c r="E6" s="101"/>
      <c r="F6" s="101"/>
    </row>
    <row r="7" spans="1:6" ht="12.75" customHeight="1" x14ac:dyDescent="0.2">
      <c r="A7" s="101" t="s">
        <v>123</v>
      </c>
      <c r="B7" s="101"/>
      <c r="C7" s="102" t="s">
        <v>124</v>
      </c>
      <c r="D7" s="102"/>
      <c r="E7" s="102"/>
      <c r="F7" s="102"/>
    </row>
    <row r="8" spans="1:6" ht="12.75" customHeight="1" x14ac:dyDescent="0.2">
      <c r="A8" s="101" t="s">
        <v>148</v>
      </c>
      <c r="B8" s="101"/>
      <c r="C8" s="103" t="s">
        <v>126</v>
      </c>
      <c r="D8" s="103"/>
      <c r="E8" s="103"/>
      <c r="F8" s="103"/>
    </row>
    <row r="9" spans="1:6" x14ac:dyDescent="0.2">
      <c r="A9" s="82"/>
      <c r="B9" s="83"/>
      <c r="C9" s="84"/>
      <c r="D9" s="85"/>
      <c r="E9" s="86"/>
      <c r="F9" s="86"/>
    </row>
    <row r="10" spans="1:6" ht="25.5" x14ac:dyDescent="0.2">
      <c r="A10" s="82" t="s">
        <v>127</v>
      </c>
      <c r="B10" s="82" t="s">
        <v>128</v>
      </c>
      <c r="C10" s="82" t="s">
        <v>129</v>
      </c>
      <c r="D10" s="82" t="s">
        <v>130</v>
      </c>
      <c r="E10" s="82" t="s">
        <v>131</v>
      </c>
      <c r="F10" s="82" t="s">
        <v>132</v>
      </c>
    </row>
    <row r="11" spans="1:6" ht="51" x14ac:dyDescent="0.2">
      <c r="A11" s="82">
        <v>101023</v>
      </c>
      <c r="B11" s="87">
        <v>2.5548000000000002</v>
      </c>
      <c r="C11" s="88" t="s">
        <v>149</v>
      </c>
      <c r="D11" s="89" t="s">
        <v>136</v>
      </c>
      <c r="E11" s="90">
        <v>440.73</v>
      </c>
      <c r="F11" s="91">
        <f t="shared" ref="F11:F20" si="0">(B11*E11)</f>
        <v>1125.9770040000001</v>
      </c>
    </row>
    <row r="12" spans="1:6" ht="63.75" x14ac:dyDescent="0.2">
      <c r="A12" s="82">
        <v>5835</v>
      </c>
      <c r="B12" s="87">
        <v>5.8000000000000003E-2</v>
      </c>
      <c r="C12" s="88" t="s">
        <v>133</v>
      </c>
      <c r="D12" s="89" t="s">
        <v>98</v>
      </c>
      <c r="E12" s="90">
        <v>392.62</v>
      </c>
      <c r="F12" s="91">
        <f t="shared" si="0"/>
        <v>22.77196</v>
      </c>
    </row>
    <row r="13" spans="1:6" ht="63.75" x14ac:dyDescent="0.2">
      <c r="A13" s="82">
        <v>5837</v>
      </c>
      <c r="B13" s="87">
        <v>0.1186</v>
      </c>
      <c r="C13" s="88" t="s">
        <v>134</v>
      </c>
      <c r="D13" s="89" t="s">
        <v>92</v>
      </c>
      <c r="E13" s="90">
        <v>143.91</v>
      </c>
      <c r="F13" s="91">
        <f t="shared" si="0"/>
        <v>17.067726</v>
      </c>
    </row>
    <row r="14" spans="1:6" ht="25.5" x14ac:dyDescent="0.2">
      <c r="A14" s="82">
        <v>88314</v>
      </c>
      <c r="B14" s="87">
        <v>1.4126000000000001</v>
      </c>
      <c r="C14" s="88" t="s">
        <v>137</v>
      </c>
      <c r="D14" s="89" t="s">
        <v>138</v>
      </c>
      <c r="E14" s="90">
        <v>20.48</v>
      </c>
      <c r="F14" s="91">
        <f t="shared" si="0"/>
        <v>28.930048000000003</v>
      </c>
    </row>
    <row r="15" spans="1:6" ht="63.75" x14ac:dyDescent="0.2">
      <c r="A15" s="82">
        <v>95631</v>
      </c>
      <c r="B15" s="87">
        <v>9.5100000000000004E-2</v>
      </c>
      <c r="C15" s="88" t="s">
        <v>140</v>
      </c>
      <c r="D15" s="89" t="s">
        <v>98</v>
      </c>
      <c r="E15" s="90">
        <v>205.09</v>
      </c>
      <c r="F15" s="91">
        <f t="shared" si="0"/>
        <v>19.504059000000002</v>
      </c>
    </row>
    <row r="16" spans="1:6" ht="63.75" x14ac:dyDescent="0.2">
      <c r="A16" s="82">
        <v>95632</v>
      </c>
      <c r="B16" s="87">
        <v>8.1500000000000003E-2</v>
      </c>
      <c r="C16" s="88" t="s">
        <v>141</v>
      </c>
      <c r="D16" s="89" t="s">
        <v>92</v>
      </c>
      <c r="E16" s="90">
        <v>65.62</v>
      </c>
      <c r="F16" s="91">
        <f t="shared" si="0"/>
        <v>5.3480300000000005</v>
      </c>
    </row>
    <row r="17" spans="1:7" ht="51" x14ac:dyDescent="0.2">
      <c r="A17" s="82">
        <v>96155</v>
      </c>
      <c r="B17" s="87">
        <v>0.13389999999999999</v>
      </c>
      <c r="C17" s="88" t="s">
        <v>142</v>
      </c>
      <c r="D17" s="89" t="s">
        <v>92</v>
      </c>
      <c r="E17" s="90">
        <v>50.61</v>
      </c>
      <c r="F17" s="91">
        <f t="shared" si="0"/>
        <v>6.7766789999999997</v>
      </c>
    </row>
    <row r="18" spans="1:7" ht="51" x14ac:dyDescent="0.2">
      <c r="A18" s="82">
        <v>96157</v>
      </c>
      <c r="B18" s="87">
        <v>4.2700000000000002E-2</v>
      </c>
      <c r="C18" s="88" t="s">
        <v>143</v>
      </c>
      <c r="D18" s="89" t="s">
        <v>98</v>
      </c>
      <c r="E18" s="90">
        <v>138.93</v>
      </c>
      <c r="F18" s="91">
        <f t="shared" si="0"/>
        <v>5.9323110000000003</v>
      </c>
    </row>
    <row r="19" spans="1:7" ht="63.75" x14ac:dyDescent="0.2">
      <c r="A19" s="82">
        <v>96463</v>
      </c>
      <c r="B19" s="87">
        <v>4.9500000000000002E-2</v>
      </c>
      <c r="C19" s="88" t="s">
        <v>144</v>
      </c>
      <c r="D19" s="89" t="s">
        <v>98</v>
      </c>
      <c r="E19" s="90">
        <v>188.9</v>
      </c>
      <c r="F19" s="91">
        <f t="shared" si="0"/>
        <v>9.3505500000000001</v>
      </c>
    </row>
    <row r="20" spans="1:7" ht="63.75" x14ac:dyDescent="0.2">
      <c r="A20" s="82">
        <v>96464</v>
      </c>
      <c r="B20" s="87">
        <v>0.30370000000000003</v>
      </c>
      <c r="C20" s="88" t="s">
        <v>145</v>
      </c>
      <c r="D20" s="89" t="s">
        <v>92</v>
      </c>
      <c r="E20" s="90">
        <v>70.36</v>
      </c>
      <c r="F20" s="91">
        <f t="shared" si="0"/>
        <v>21.368332000000002</v>
      </c>
    </row>
    <row r="21" spans="1:7" x14ac:dyDescent="0.2">
      <c r="D21" s="38"/>
    </row>
    <row r="22" spans="1:7" ht="15" x14ac:dyDescent="0.25">
      <c r="C22" s="92"/>
      <c r="D22" s="38"/>
      <c r="E22" s="93" t="s">
        <v>146</v>
      </c>
      <c r="F22" s="94">
        <f>SUM(F11:F20)+0.01</f>
        <v>1263.0366990000005</v>
      </c>
    </row>
    <row r="23" spans="1:7" x14ac:dyDescent="0.2">
      <c r="D23" s="38"/>
    </row>
    <row r="24" spans="1:7" ht="12.75" customHeight="1" x14ac:dyDescent="0.2">
      <c r="A24" s="8" t="s">
        <v>150</v>
      </c>
      <c r="B24" s="8"/>
      <c r="C24" s="8"/>
      <c r="D24" s="8"/>
      <c r="E24" s="8"/>
      <c r="F24" s="8"/>
    </row>
    <row r="25" spans="1:7" x14ac:dyDescent="0.2">
      <c r="A25" s="8"/>
      <c r="B25" s="8"/>
      <c r="C25" s="8"/>
      <c r="D25" s="8"/>
      <c r="E25" s="8"/>
      <c r="F25" s="8"/>
      <c r="G25" s="33"/>
    </row>
    <row r="26" spans="1:7" x14ac:dyDescent="0.2">
      <c r="A26" s="7" t="s">
        <v>57</v>
      </c>
      <c r="B26" s="7"/>
      <c r="C26" s="7"/>
      <c r="D26" s="7" t="s">
        <v>57</v>
      </c>
      <c r="E26" s="7"/>
      <c r="F26" s="7"/>
      <c r="G26" s="36"/>
    </row>
    <row r="27" spans="1:7" x14ac:dyDescent="0.2">
      <c r="A27" s="7" t="s">
        <v>75</v>
      </c>
      <c r="B27" s="7"/>
      <c r="C27" s="7"/>
      <c r="D27" s="7" t="s">
        <v>59</v>
      </c>
      <c r="E27" s="7"/>
      <c r="F27" s="7"/>
    </row>
  </sheetData>
  <mergeCells count="15">
    <mergeCell ref="A25:F25"/>
    <mergeCell ref="A26:C26"/>
    <mergeCell ref="D26:F26"/>
    <mergeCell ref="A27:C27"/>
    <mergeCell ref="D27:F27"/>
    <mergeCell ref="A7:B7"/>
    <mergeCell ref="C7:F7"/>
    <mergeCell ref="A8:B8"/>
    <mergeCell ref="C8:F8"/>
    <mergeCell ref="A24:F24"/>
    <mergeCell ref="A1:F4"/>
    <mergeCell ref="A5:B5"/>
    <mergeCell ref="C5:F5"/>
    <mergeCell ref="A6:B6"/>
    <mergeCell ref="C6:F6"/>
  </mergeCells>
  <pageMargins left="0.78749999999999998" right="0.78749999999999998" top="1.05277777777778" bottom="1.05277777777778" header="0.78749999999999998" footer="0.78749999999999998"/>
  <pageSetup paperSize="9" firstPageNumber="0" orientation="landscape" horizontalDpi="300" verticalDpi="300" r:id="rId1"/>
  <headerFooter>
    <oddHeader>&amp;C&amp;"Times New Roman,Normal"&amp;12&amp;A</oddHeader>
    <oddFooter>&amp;C&amp;"Times New Roman,Normal"&amp;12Página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1836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Orçamento</vt:lpstr>
      <vt:lpstr>Cronograma</vt:lpstr>
      <vt:lpstr>Composição 1</vt:lpstr>
      <vt:lpstr>Composição 2</vt:lpstr>
      <vt:lpstr>Composição 3</vt:lpstr>
      <vt:lpstr>Orçamento!Area_de_impressao</vt:lpstr>
    </vt:vector>
  </TitlesOfParts>
  <Company>TRES PASSOS - 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PREFEITURA MUNICIPAL - OBRAS</dc:creator>
  <dc:description/>
  <cp:lastModifiedBy>TecleEnter</cp:lastModifiedBy>
  <cp:revision>204</cp:revision>
  <cp:lastPrinted>2022-05-17T15:21:03Z</cp:lastPrinted>
  <dcterms:created xsi:type="dcterms:W3CDTF">1997-07-29T13:33:39Z</dcterms:created>
  <dcterms:modified xsi:type="dcterms:W3CDTF">2022-05-20T20:08:32Z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TRES PASSOS - RS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